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325" windowHeight="7560" tabRatio="862" activeTab="2"/>
  </bookViews>
  <sheets>
    <sheet name="COMPARATIVE" sheetId="17" r:id="rId1"/>
    <sheet name="SOR RATE" sheetId="15" r:id="rId2"/>
    <sheet name="A-1" sheetId="2" r:id="rId3"/>
    <sheet name="A-2 (A)" sheetId="1" r:id="rId4"/>
    <sheet name="A-2 (B)" sheetId="3" r:id="rId5"/>
    <sheet name="A-3" sheetId="4" r:id="rId6"/>
    <sheet name="A-3 (A)" sheetId="5" r:id="rId7"/>
    <sheet name="A-3 (B)" sheetId="6" r:id="rId8"/>
    <sheet name="A-4" sheetId="8" r:id="rId9"/>
    <sheet name="A-5" sheetId="9" r:id="rId10"/>
    <sheet name="A-6" sheetId="11" r:id="rId11"/>
    <sheet name="A-7" sheetId="12" r:id="rId12"/>
    <sheet name="A-8" sheetId="13" r:id="rId13"/>
    <sheet name="A-9" sheetId="10" r:id="rId14"/>
    <sheet name="A-10" sheetId="7" r:id="rId15"/>
    <sheet name="A-11" sheetId="1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B">[1]DLC!$GR$107</definedName>
    <definedName name="\C">#REF!</definedName>
    <definedName name="\f">#REF!</definedName>
    <definedName name="\H">'[2]STN WISE EMR'!#REF!</definedName>
    <definedName name="\L">[1]DLC!$HR$111</definedName>
    <definedName name="\P">[1]DLC!$HR$109</definedName>
    <definedName name="\Q">[1]DLC!$GS$323:$GS$335</definedName>
    <definedName name="\V">'[3]R.Hrs. Since Comm'!#REF!</definedName>
    <definedName name="\X">#REF!</definedName>
    <definedName name="\Z">#REF!</definedName>
    <definedName name="____BSD1">#REF!</definedName>
    <definedName name="____BSD2">#REF!</definedName>
    <definedName name="____CZ1">[4]data!$F$721</definedName>
    <definedName name="____IED1">#REF!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#REF!</definedName>
    <definedName name="____LR2">#REF!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#REF!</definedName>
    <definedName name="___BSD2">#REF!</definedName>
    <definedName name="___CZ1">[4]data!$F$721</definedName>
    <definedName name="___IED1">#REF!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#REF!</definedName>
    <definedName name="___LR2">#REF!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hidden="1">#REF!</definedName>
    <definedName name="__123Graph_B" hidden="1">#REF!</definedName>
    <definedName name="__123Graph_BCURRENT" hidden="1">'[7]BREAKUP OF OIL'!#REF!</definedName>
    <definedName name="__123Graph_C" hidden="1">#REF!</definedName>
    <definedName name="__123Graph_D" hidden="1">#REF!</definedName>
    <definedName name="__123Graph_DCURRENT" hidden="1">'[7]BREAKUP OF OIL'!#REF!</definedName>
    <definedName name="__123Graph_E" hidden="1">#REF!</definedName>
    <definedName name="__123Graph_F" hidden="1">#REF!</definedName>
    <definedName name="__123Graph_X" hidden="1">#REF!</definedName>
    <definedName name="__123Graph_XCURRENT" hidden="1">'[7]BREAKUP OF OIL'!#REF!</definedName>
    <definedName name="__BSD1">#REF!</definedName>
    <definedName name="__BSD2">#REF!</definedName>
    <definedName name="__CZ1">[4]data!$F$721</definedName>
    <definedName name="__IED1">#REF!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#REF!</definedName>
    <definedName name="__LR2">#REF!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#REF!</definedName>
    <definedName name="_BSD2">#REF!</definedName>
    <definedName name="_CZ1">[8]data!$F$721</definedName>
    <definedName name="_xlnm._FilterDatabase" localSheetId="1" hidden="1">'SOR RATE'!$G$1:$G$834</definedName>
    <definedName name="_xlnm._FilterDatabase" hidden="1">[9]Dom!$E$9:$S$13</definedName>
    <definedName name="_IED1">#REF!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#REF!</definedName>
    <definedName name="_LR2">#REF!</definedName>
    <definedName name="_Order1" hidden="1">255</definedName>
    <definedName name="_Order2" hidden="1">0</definedName>
    <definedName name="_SCH6">'[10]04REL'!#REF!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#REF!</definedName>
    <definedName name="AA">#REF!</definedName>
    <definedName name="ab" hidden="1">{#N/A,#N/A,FALSE,"2000-01 Form 1.3a";#N/A,#N/A,FALSE,"H1 2001-02 Form 1.3a";#N/A,#N/A,FALSE,"H2 2001-02 Form 1.3a";#N/A,#N/A,FALSE,"2001-02 Form 1.3a";#N/A,#N/A,FALSE,"2002-03 Form 1.3a"}</definedName>
    <definedName name="ADL.63">[11]Addl.40!$A$38:$I$284</definedName>
    <definedName name="agri">#REF!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#REF!</definedName>
    <definedName name="AUX">'[6]Executive Summary -Thermal'!$A$4:$H$95</definedName>
    <definedName name="b" hidden="1">{#N/A,#N/A,FALSE,"1.1";#N/A,#N/A,FALSE,"1.1a";#N/A,#N/A,FALSE,"1.1b";#N/A,#N/A,FALSE,"1.1c";#N/A,#N/A,FALSE,"1.1e";#N/A,#N/A,FALSE,"1.1f";#N/A,#N/A,FALSE,"1.1g";#N/A,#N/A,FALSE,"1.1h_D";#N/A,#N/A,FALSE,"1.1h_T";#N/A,#N/A,FALSE,"1.2";#N/A,#N/A,FALSE,"1.3b";#N/A,#N/A,FALSE,"1.3";#N/A,#N/A,FALSE,"1.4";#N/A,#N/A,FALSE,"1.5";#N/A,#N/A,FALSE,"1.6";#N/A,#N/A,FALSE,"SOD";#N/A,#N/A,FALSE,"CF"}</definedName>
    <definedName name="ba">'[12]STN WISE EMR'!#REF!</definedName>
    <definedName name="barwala">'[12]STN WISE EMR'!#REF!</definedName>
    <definedName name="Barwani">'[13]Format-A (B)'!$C$41</definedName>
    <definedName name="Barwani_Division">[13]Sheet1!$C$102</definedName>
    <definedName name="Barwanicircle">'[13]Format-A'!$C$41</definedName>
    <definedName name="BarwaniDHQ">'[13]Format-A (HQ)'!$C$41</definedName>
    <definedName name="BH">'[2]STN WISE EMR'!#REF!</definedName>
    <definedName name="BRH">'[2]STN WISE EMR'!#REF!</definedName>
    <definedName name="BUS">#REF!</definedName>
    <definedName name="Cap_add_and_loss_assumptions">#REF!</definedName>
    <definedName name="cc" hidden="1">{#N/A,#N/A,FALSE,"1.1";#N/A,#N/A,FALSE,"1.1a";#N/A,#N/A,FALSE,"1.1b";#N/A,#N/A,FALSE,"1.1c";#N/A,#N/A,FALSE,"1.1e";#N/A,#N/A,FALSE,"1.1f";#N/A,#N/A,FALSE,"1.1g";#N/A,#N/A,FALSE,"1.1h_D";#N/A,#N/A,FALSE,"1.1h_T";#N/A,#N/A,FALSE,"1.2";#N/A,#N/A,FALSE,"1.3b";#N/A,#N/A,FALSE,"1.3";#N/A,#N/A,FALSE,"1.4";#N/A,#N/A,FALSE,"1.5";#N/A,#N/A,FALSE,"1.6";#N/A,#N/A,FALSE,"SOD";#N/A,#N/A,FALSE,"CF"}</definedName>
    <definedName name="CDGD">'[14]C.S.GENERATION'!#REF!</definedName>
    <definedName name="Census_of_India_2001">#REF!</definedName>
    <definedName name="COAL">'[6]Executive Summary -Thermal'!$A$4:$H$96</definedName>
    <definedName name="Consumers">#REF!</definedName>
    <definedName name="CR">[1]DLC!$GS$40:$HM$87</definedName>
    <definedName name="_xlnm.Criteria">[1]DLC!$GS$304:$HF$305</definedName>
    <definedName name="CSMPD">'[14]C.S.GENERATION'!#REF!</definedName>
    <definedName name="D">#N/A</definedName>
    <definedName name="D_T">'[15]Discom Details'!$F$721</definedName>
    <definedName name="DateTimeStamp">#REF!</definedName>
    <definedName name="Demographic_data">#REF!</definedName>
    <definedName name="Difference">'[13]Sheet2 (2)'!$R$8:$R$12</definedName>
    <definedName name="Discom1F1">#REF!</definedName>
    <definedName name="Discom1F2">#REF!</definedName>
    <definedName name="Discom1F3">#REF!</definedName>
    <definedName name="Discom1F4">#REF!</definedName>
    <definedName name="Discom1F6">#REF!</definedName>
    <definedName name="Discom2F1">#REF!</definedName>
    <definedName name="Discom2F2">#REF!</definedName>
    <definedName name="Discom2F3">#REF!</definedName>
    <definedName name="Discom2F4">#REF!</definedName>
    <definedName name="Discom2F6">#REF!</definedName>
    <definedName name="dom">#REF!</definedName>
    <definedName name="dpc">'[16]dpc cost'!$D$1</definedName>
    <definedName name="DSAD" hidden="1">{#N/A,#N/A,FALSE,"2002-03 Form 1.3a";#N/A,#N/A,FALSE,"2003-04 Form 1.3a";#N/A,#N/A,FALSE,"Avai- CY";#N/A,#N/A,FALSE,"Avai- EY";#N/A,#N/A,FALSE,"Demand vs Availability"}</definedName>
    <definedName name="E_315MVA_Addl_Page1">#REF!</definedName>
    <definedName name="E_315MVA_Addl_Page2">#REF!</definedName>
    <definedName name="ED">#REF!</definedName>
    <definedName name="EHV">#REF!</definedName>
    <definedName name="Energy_sales">#REF!</definedName>
    <definedName name="Error_Types">#REF!</definedName>
    <definedName name="_xlnm.Extract">[1]DLC!$GS$307:$HF$322</definedName>
    <definedName name="Fuel_Exp_CY">#REF!</definedName>
    <definedName name="Fuel_Exp_EY">#REF!</definedName>
    <definedName name="Fuel_Exp_PY">#REF!</definedName>
    <definedName name="GENPUF">'[6]Executive Summary -Thermal'!$A$4:$H$161</definedName>
    <definedName name="GH">'[2]STN WISE EMR'!#REF!</definedName>
    <definedName name="HFOHSD">'[6]Executive Summary -Thermal'!$A$4:$H$96</definedName>
    <definedName name="Horizontal_Not_Selected">#REF!</definedName>
    <definedName name="HT">[13]Sheet1!$D$90</definedName>
    <definedName name="if">'[17]annexture-g1'!#REF!</definedName>
    <definedName name="IN">[1]DLC!$GS$2:$HF$22</definedName>
    <definedName name="Input">[13]Sheet1!$D$35</definedName>
    <definedName name="Intt_Charge_cY">#REF!,#REF!</definedName>
    <definedName name="Intt_Charge_cy_1">'[18]A 3.7'!$H$35,'[18]A 3.7'!$H$44</definedName>
    <definedName name="Intt_Charge_eY">#REF!,#REF!</definedName>
    <definedName name="Intt_Charge_ey_1">'[18]A 3.7'!$I$35,'[18]A 3.7'!$I$44</definedName>
    <definedName name="Intt_Charge_PY">#REF!,#REF!</definedName>
    <definedName name="Intt_Charge_py_1">'[18]A 3.7'!$G$35,'[18]A 3.7'!$G$44</definedName>
    <definedName name="Investment_Plan">#REF!,#REF!</definedName>
    <definedName name="JV10Group_944">#REF!</definedName>
    <definedName name="JV14Group_944">#REF!</definedName>
    <definedName name="K2000_">#N/A</definedName>
    <definedName name="KEII">'[6]Executive Summary -Thermal'!$H$4:$I$31</definedName>
    <definedName name="KEIIU">'[6]Executive Summary -Thermal'!$A$4:$F$31</definedName>
    <definedName name="L1M10">#REF!</definedName>
    <definedName name="L1M2">#REF!</definedName>
    <definedName name="L1M22">#REF!</definedName>
    <definedName name="L1M23">#REF!</definedName>
    <definedName name="L1M24">#REF!</definedName>
    <definedName name="L1M30">#REF!</definedName>
    <definedName name="L1M31">#REF!</definedName>
    <definedName name="L1M32">#REF!</definedName>
    <definedName name="L1M33">#REF!</definedName>
    <definedName name="L1M34">#REF!</definedName>
    <definedName name="L1M37">#REF!</definedName>
    <definedName name="L1M38">#REF!</definedName>
    <definedName name="L1M6">#REF!</definedName>
    <definedName name="L1M8">#REF!</definedName>
    <definedName name="L1M9">#REF!</definedName>
    <definedName name="LEVEL">#REF!</definedName>
    <definedName name="Live_Integrity">[19]Inputs!#REF!</definedName>
    <definedName name="ltind">#REF!</definedName>
    <definedName name="Master_Integrity">[19]Inputs!#REF!</definedName>
    <definedName name="Master_Signals">[19]Inputs!#REF!</definedName>
    <definedName name="MEPE">'[6]Executive Summary -Thermal'!$I$4:$EG$36</definedName>
    <definedName name="mill">#REF!</definedName>
    <definedName name="MOD">'[6]Executive Summary -Thermal'!$A$162:$H$257</definedName>
    <definedName name="MTPI">#REF!</definedName>
    <definedName name="Name_Company">[19]Inputs!$E$140</definedName>
    <definedName name="Name_Model">[19]Inputs!$E$141</definedName>
    <definedName name="Name_Project">[19]Inputs!$E$142</definedName>
    <definedName name="NameBaseCase">#REF!</definedName>
    <definedName name="NonDom">#REF!</definedName>
    <definedName name="Pati">#REF!</definedName>
    <definedName name="Pop_Ratio">#REF!</definedName>
    <definedName name="_xlnm.Print_Titles" localSheetId="2">'A-1'!$5:$7</definedName>
    <definedName name="_xlnm.Print_Titles" localSheetId="0">COMPARATIVE!$3:$6</definedName>
    <definedName name="_xlnm.Print_Titles">'[20]Ag LF'!$A$1:$B$65536,'[20]Ag LF'!$A$1:$IV$4</definedName>
    <definedName name="PTPI">#REF!</definedName>
    <definedName name="Pumps_and_Meterisation">#REF!</definedName>
    <definedName name="q">'[21]A 3.7'!$I$35,'[21]A 3.7'!$I$44</definedName>
    <definedName name="R_">#N/A</definedName>
    <definedName name="R_15_00_01">#REF!</definedName>
    <definedName name="RH">'[2]STN WISE EMR'!#REF!</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#REF!</definedName>
    <definedName name="Scenario_Name">#REF!</definedName>
    <definedName name="Scheme">#REF!,#REF!</definedName>
    <definedName name="Select_Horizontal">#REF!</definedName>
    <definedName name="Select_Vertical">#REF!</definedName>
    <definedName name="Sendhwa">'[13]Format-A (S)'!$C$41</definedName>
    <definedName name="Sendhwa_Division.">[13]Sheet1!$C$103</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[13]Sheet1!$D$104</definedName>
    <definedName name="shft1">[16]SUMMERY!$P$1</definedName>
    <definedName name="shftI">[22]SUMMERY!$P$1</definedName>
    <definedName name="Specific_Consumption">#REF!</definedName>
    <definedName name="STPI">#REF!</definedName>
    <definedName name="Styles">#REF!</definedName>
    <definedName name="Sup">#REF!</definedName>
    <definedName name="Supp">#REF!</definedName>
    <definedName name="T_T">'[15]Discom Details'!$F$720</definedName>
    <definedName name="thou">#REF!</definedName>
    <definedName name="THPROG">'[2]STN WISE EMR'!#REF!</definedName>
    <definedName name="TN">'[2]STN WISE EMR'!#REF!</definedName>
    <definedName name="TVA">'[6]Executive Summary -Thermal'!$A$4:$H$126</definedName>
    <definedName name="u" hidden="1">{#N/A,#N/A,FALSE,"1.1";#N/A,#N/A,FALSE,"1.1a";#N/A,#N/A,FALSE,"1.1b";#N/A,#N/A,FALSE,"1.1c";#N/A,#N/A,FALSE,"1.1e";#N/A,#N/A,FALSE,"1.1f";#N/A,#N/A,FALSE,"1.1g";#N/A,#N/A,FALSE,"1.1h_D";#N/A,#N/A,FALSE,"1.1h_T";#N/A,#N/A,FALSE,"1.2";#N/A,#N/A,FALSE,"1.3b";#N/A,#N/A,FALSE,"1.3";#N/A,#N/A,FALSE,"1.4";#N/A,#N/A,FALSE,"1.5";#N/A,#N/A,FALSE,"1.6";#N/A,#N/A,FALSE,"SOD";#N/A,#N/A,FALSE,"CF"}</definedName>
    <definedName name="UG">#REF!</definedName>
    <definedName name="uj">#REF!,#REF!</definedName>
    <definedName name="un">'[23]A 3.7'!$I$35,'[23]A 3.7'!$I$44</definedName>
    <definedName name="Unrestricted_Specific_Consumption">#REF!</definedName>
    <definedName name="Vertical_Not_Selected">#REF!</definedName>
    <definedName name="WIP_944">#REF!</definedName>
    <definedName name="WIPComments">#REF!</definedName>
    <definedName name="WIPMacroStart">#REF!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hidden="1">{#N/A,#N/A,FALSE,"2000-01 Form 1.3a";#N/A,#N/A,FALSE,"H1 2001-02 Form 1.3a";#N/A,#N/A,FALSE,"H2 2001-02 Form 1.3a";#N/A,#N/A,FALSE,"2001-02 Form 1.3a";#N/A,#N/A,FALSE,"2002-03 Form 1.3a"}</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hidden="1">{#N/A,#N/A,FALSE,"2002-03 Form 1.3a";#N/A,#N/A,FALSE,"2003-04 Form 1.3a";#N/A,#N/A,FALSE,"Avai- CY";#N/A,#N/A,FALSE,"Avai- EY";#N/A,#N/A,FALSE,"Demand vs Availability"}</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#REF!</definedName>
    <definedName name="Y122_">[1]DLC!$HR$109</definedName>
    <definedName name="YEAR">#REF!</definedName>
    <definedName name="YEARLY">[6]TWELVE!$A$3:$Q$445</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7" l="1"/>
  <c r="H59" i="17"/>
  <c r="H56" i="17"/>
  <c r="H55" i="17"/>
  <c r="H52" i="17"/>
  <c r="H51" i="17"/>
  <c r="H48" i="17"/>
  <c r="H47" i="17"/>
  <c r="H44" i="17"/>
  <c r="H43" i="17"/>
  <c r="H40" i="17"/>
  <c r="H39" i="17"/>
  <c r="H36" i="17"/>
  <c r="H33" i="17"/>
  <c r="H30" i="17"/>
  <c r="H27" i="17"/>
  <c r="H25" i="17"/>
  <c r="H24" i="17"/>
  <c r="H23" i="17"/>
  <c r="H20" i="17"/>
  <c r="H19" i="17"/>
  <c r="H18" i="17"/>
  <c r="H15" i="17"/>
  <c r="H14" i="17"/>
  <c r="H11" i="17"/>
  <c r="H10" i="17"/>
  <c r="H9" i="17"/>
  <c r="H62" i="17" l="1"/>
  <c r="G65" i="17" s="1"/>
  <c r="G66" i="17" s="1"/>
  <c r="F34" i="5" l="1"/>
  <c r="E33" i="11" l="1"/>
  <c r="E31" i="11"/>
  <c r="G29" i="5" l="1"/>
  <c r="E32" i="14"/>
  <c r="E34" i="7" l="1"/>
  <c r="E41" i="10"/>
  <c r="E40" i="10"/>
  <c r="F46" i="13"/>
  <c r="F45" i="13"/>
  <c r="E39" i="12"/>
  <c r="G39" i="12" s="1"/>
  <c r="E38" i="12"/>
  <c r="H38" i="12" s="1"/>
  <c r="G38" i="12"/>
  <c r="F39" i="9"/>
  <c r="F48" i="8"/>
  <c r="F16" i="8"/>
  <c r="F30" i="6"/>
  <c r="H39" i="12" l="1"/>
  <c r="F23" i="5" l="1"/>
  <c r="L53" i="4"/>
  <c r="F53" i="4"/>
  <c r="L52" i="4"/>
  <c r="I52" i="4"/>
  <c r="F52" i="4"/>
  <c r="L48" i="2"/>
  <c r="L50" i="2"/>
  <c r="I50" i="2"/>
  <c r="F50" i="2"/>
  <c r="F48" i="2"/>
  <c r="L40" i="3"/>
  <c r="L39" i="3"/>
  <c r="M39" i="3" s="1"/>
  <c r="I39" i="3"/>
  <c r="F39" i="3"/>
  <c r="F40" i="3"/>
  <c r="E38" i="1"/>
  <c r="E37" i="1"/>
  <c r="E22" i="14" l="1"/>
  <c r="E17" i="14"/>
  <c r="E11" i="14"/>
  <c r="E10" i="14"/>
  <c r="E12" i="14"/>
  <c r="E13" i="14"/>
  <c r="E14" i="14"/>
  <c r="E15" i="14"/>
  <c r="E16" i="14"/>
  <c r="E19" i="14"/>
  <c r="E20" i="14"/>
  <c r="E21" i="14"/>
  <c r="E23" i="14"/>
  <c r="E24" i="14"/>
  <c r="E25" i="14"/>
  <c r="E27" i="14"/>
  <c r="E18" i="7"/>
  <c r="E23" i="7"/>
  <c r="E13" i="7"/>
  <c r="E12" i="7"/>
  <c r="E11" i="7"/>
  <c r="E14" i="7"/>
  <c r="E15" i="7"/>
  <c r="E16" i="7"/>
  <c r="E20" i="7"/>
  <c r="E21" i="7"/>
  <c r="E22" i="7"/>
  <c r="E24" i="7"/>
  <c r="E25" i="7"/>
  <c r="E26" i="7"/>
  <c r="E27" i="7"/>
  <c r="E28" i="7"/>
  <c r="E29" i="7"/>
  <c r="E24" i="10"/>
  <c r="E20" i="10"/>
  <c r="E10" i="10"/>
  <c r="E11" i="10"/>
  <c r="E12" i="10"/>
  <c r="E13" i="10"/>
  <c r="E14" i="10"/>
  <c r="E15" i="10"/>
  <c r="E16" i="10"/>
  <c r="E17" i="10"/>
  <c r="E18" i="10"/>
  <c r="E19" i="10"/>
  <c r="E21" i="10"/>
  <c r="E22" i="10"/>
  <c r="E23" i="10"/>
  <c r="E25" i="10"/>
  <c r="E26" i="10"/>
  <c r="E27" i="10"/>
  <c r="E28" i="10"/>
  <c r="E29" i="10"/>
  <c r="E30" i="10"/>
  <c r="E31" i="10"/>
  <c r="I38" i="13"/>
  <c r="I26" i="13"/>
  <c r="I20" i="13"/>
  <c r="I10" i="13"/>
  <c r="I12" i="13"/>
  <c r="I13" i="13"/>
  <c r="I14" i="13"/>
  <c r="I16" i="13"/>
  <c r="I17" i="13"/>
  <c r="I19" i="13"/>
  <c r="I21" i="13"/>
  <c r="I22" i="13"/>
  <c r="I23" i="13"/>
  <c r="I24" i="13"/>
  <c r="I25" i="13"/>
  <c r="I27" i="13"/>
  <c r="I29" i="13"/>
  <c r="I30" i="13"/>
  <c r="I31" i="13"/>
  <c r="I33" i="13"/>
  <c r="I34" i="13"/>
  <c r="I35" i="13"/>
  <c r="I36" i="13"/>
  <c r="I39" i="13"/>
  <c r="I40" i="13"/>
  <c r="I41" i="13"/>
  <c r="I11" i="13"/>
  <c r="F38" i="13"/>
  <c r="F26" i="13"/>
  <c r="F20" i="13"/>
  <c r="F11" i="13"/>
  <c r="F12" i="13"/>
  <c r="F13" i="13"/>
  <c r="F14" i="13"/>
  <c r="F15" i="13"/>
  <c r="F17" i="13"/>
  <c r="F18" i="13"/>
  <c r="F21" i="13"/>
  <c r="F22" i="13"/>
  <c r="F23" i="13"/>
  <c r="F24" i="13"/>
  <c r="F25" i="13"/>
  <c r="F27" i="13"/>
  <c r="F29" i="13"/>
  <c r="F30" i="13"/>
  <c r="F32" i="13"/>
  <c r="F33" i="13"/>
  <c r="F34" i="13"/>
  <c r="F35" i="13"/>
  <c r="F36" i="13"/>
  <c r="F39" i="13"/>
  <c r="F40" i="13"/>
  <c r="F41" i="13"/>
  <c r="F9" i="13"/>
  <c r="E22" i="12"/>
  <c r="E18" i="12"/>
  <c r="E12" i="12"/>
  <c r="E11" i="12"/>
  <c r="G11" i="12" s="1"/>
  <c r="E10" i="12"/>
  <c r="E13" i="12"/>
  <c r="E14" i="12"/>
  <c r="E15" i="12"/>
  <c r="E16" i="12"/>
  <c r="E17" i="12"/>
  <c r="E19" i="12"/>
  <c r="E20" i="12"/>
  <c r="E21" i="12"/>
  <c r="E23" i="12"/>
  <c r="E24" i="12"/>
  <c r="E25" i="12"/>
  <c r="E26" i="12"/>
  <c r="E27" i="12"/>
  <c r="E28" i="12"/>
  <c r="E29" i="12"/>
  <c r="E16" i="11"/>
  <c r="E20" i="11"/>
  <c r="E12" i="11"/>
  <c r="E11" i="11"/>
  <c r="E13" i="11"/>
  <c r="E14" i="11"/>
  <c r="E18" i="11"/>
  <c r="E19" i="11"/>
  <c r="E21" i="11"/>
  <c r="E22" i="11"/>
  <c r="E23" i="11"/>
  <c r="E24" i="11"/>
  <c r="E25" i="11"/>
  <c r="E26" i="11"/>
  <c r="F25" i="9"/>
  <c r="F21" i="9"/>
  <c r="F18" i="9"/>
  <c r="F10" i="9"/>
  <c r="F11" i="9"/>
  <c r="F12" i="9"/>
  <c r="F13" i="9"/>
  <c r="F14" i="9"/>
  <c r="F15" i="9"/>
  <c r="F17" i="9"/>
  <c r="F19" i="9"/>
  <c r="F20" i="9"/>
  <c r="F22" i="9"/>
  <c r="F23" i="9"/>
  <c r="F24" i="9"/>
  <c r="F26" i="9"/>
  <c r="F27" i="9"/>
  <c r="F29" i="9"/>
  <c r="F30" i="9"/>
  <c r="F31" i="9"/>
  <c r="F32" i="9"/>
  <c r="F33" i="9"/>
  <c r="F34" i="9"/>
  <c r="F35" i="9"/>
  <c r="F33" i="8"/>
  <c r="F42" i="8"/>
  <c r="F37" i="8"/>
  <c r="F36" i="8"/>
  <c r="F22" i="8"/>
  <c r="F18" i="8"/>
  <c r="F14" i="8"/>
  <c r="F9" i="8"/>
  <c r="F12" i="8"/>
  <c r="F13" i="8"/>
  <c r="F15" i="8"/>
  <c r="F17" i="8"/>
  <c r="F19" i="8"/>
  <c r="F20" i="8"/>
  <c r="F21" i="8"/>
  <c r="F23" i="8"/>
  <c r="F24" i="8"/>
  <c r="F26" i="8"/>
  <c r="F27" i="8"/>
  <c r="F28" i="8"/>
  <c r="F30" i="8"/>
  <c r="F32" i="8"/>
  <c r="F34" i="8"/>
  <c r="F38" i="8"/>
  <c r="F39" i="8"/>
  <c r="F40" i="8"/>
  <c r="F41" i="8"/>
  <c r="F43" i="8"/>
  <c r="F44" i="8"/>
  <c r="F11" i="8"/>
  <c r="F10" i="8"/>
  <c r="F18" i="6"/>
  <c r="F8" i="6"/>
  <c r="F9" i="6"/>
  <c r="F11" i="6"/>
  <c r="F12" i="6"/>
  <c r="F13" i="6"/>
  <c r="F14" i="6"/>
  <c r="F15" i="6"/>
  <c r="F16" i="6"/>
  <c r="F17" i="6"/>
  <c r="F19" i="6"/>
  <c r="F20" i="6"/>
  <c r="F22" i="6"/>
  <c r="F23" i="6"/>
  <c r="F25" i="6"/>
  <c r="F17" i="5"/>
  <c r="F12" i="5"/>
  <c r="F11" i="5"/>
  <c r="F7" i="5"/>
  <c r="F19" i="5"/>
  <c r="F18" i="5"/>
  <c r="F16" i="5"/>
  <c r="F15" i="5"/>
  <c r="F14" i="5"/>
  <c r="F13" i="5"/>
  <c r="F9" i="5"/>
  <c r="F8" i="5"/>
  <c r="L47" i="4"/>
  <c r="L41" i="4"/>
  <c r="L40" i="4"/>
  <c r="L30" i="4"/>
  <c r="L26" i="4"/>
  <c r="L20" i="4"/>
  <c r="L13" i="4"/>
  <c r="L15" i="4"/>
  <c r="L17" i="4"/>
  <c r="L18" i="4"/>
  <c r="L19" i="4"/>
  <c r="L21" i="4"/>
  <c r="L22" i="4"/>
  <c r="L24" i="4"/>
  <c r="L27" i="4"/>
  <c r="L28" i="4"/>
  <c r="L29" i="4"/>
  <c r="L31" i="4"/>
  <c r="L32" i="4"/>
  <c r="L36" i="4"/>
  <c r="L38" i="4"/>
  <c r="L42" i="4"/>
  <c r="L43" i="4"/>
  <c r="L44" i="4"/>
  <c r="L45" i="4"/>
  <c r="L46" i="4"/>
  <c r="L48" i="4"/>
  <c r="L12" i="4"/>
  <c r="I47" i="4"/>
  <c r="I41" i="4"/>
  <c r="I40" i="4"/>
  <c r="I30" i="4"/>
  <c r="I26" i="4"/>
  <c r="I20" i="4"/>
  <c r="I11" i="4"/>
  <c r="I13" i="4"/>
  <c r="I16" i="4"/>
  <c r="I17" i="4"/>
  <c r="I18" i="4"/>
  <c r="I19" i="4"/>
  <c r="I21" i="4"/>
  <c r="I22" i="4"/>
  <c r="I25" i="4"/>
  <c r="I27" i="4"/>
  <c r="I28" i="4"/>
  <c r="I29" i="4"/>
  <c r="I31" i="4"/>
  <c r="I32" i="4"/>
  <c r="I34" i="4"/>
  <c r="I35" i="4"/>
  <c r="I37" i="4"/>
  <c r="I42" i="4"/>
  <c r="I43" i="4"/>
  <c r="I44" i="4"/>
  <c r="I45" i="4"/>
  <c r="I46" i="4"/>
  <c r="I48" i="4"/>
  <c r="F47" i="4"/>
  <c r="F41" i="4"/>
  <c r="F40" i="4"/>
  <c r="F30" i="4"/>
  <c r="F26" i="4"/>
  <c r="F20" i="4"/>
  <c r="F13" i="4"/>
  <c r="F15" i="4"/>
  <c r="F16" i="4"/>
  <c r="F17" i="4"/>
  <c r="F18" i="4"/>
  <c r="F19" i="4"/>
  <c r="F21" i="4"/>
  <c r="F22" i="4"/>
  <c r="F24" i="4"/>
  <c r="F27" i="4"/>
  <c r="F28" i="4"/>
  <c r="F29" i="4"/>
  <c r="F31" i="4"/>
  <c r="F32" i="4"/>
  <c r="F34" i="4"/>
  <c r="F35" i="4"/>
  <c r="F36" i="4"/>
  <c r="F37" i="4"/>
  <c r="F38" i="4"/>
  <c r="F42" i="4"/>
  <c r="F43" i="4"/>
  <c r="F44" i="4"/>
  <c r="F45" i="4"/>
  <c r="F46" i="4"/>
  <c r="F48" i="4"/>
  <c r="F10" i="4"/>
  <c r="L18" i="3"/>
  <c r="L22" i="3"/>
  <c r="L28" i="3"/>
  <c r="L11" i="3"/>
  <c r="L12" i="3"/>
  <c r="L13" i="3"/>
  <c r="L14" i="3"/>
  <c r="L16" i="3"/>
  <c r="L19" i="3"/>
  <c r="L20" i="3"/>
  <c r="L23" i="3"/>
  <c r="L24" i="3"/>
  <c r="L25" i="3"/>
  <c r="L26" i="3"/>
  <c r="L27" i="3"/>
  <c r="L29" i="3"/>
  <c r="L31" i="3"/>
  <c r="L32" i="3"/>
  <c r="L34" i="3"/>
  <c r="L35" i="3"/>
  <c r="L10" i="3"/>
  <c r="I28" i="3"/>
  <c r="I22" i="3"/>
  <c r="I18" i="3"/>
  <c r="I9" i="3"/>
  <c r="I11" i="3"/>
  <c r="I12" i="3"/>
  <c r="I13" i="3"/>
  <c r="I14" i="3"/>
  <c r="I17" i="3"/>
  <c r="I19" i="3"/>
  <c r="I21" i="3"/>
  <c r="I23" i="3"/>
  <c r="I24" i="3"/>
  <c r="I25" i="3"/>
  <c r="I26" i="3"/>
  <c r="I27" i="3"/>
  <c r="I29" i="3"/>
  <c r="I31" i="3"/>
  <c r="I32" i="3"/>
  <c r="I33" i="3"/>
  <c r="I35" i="3"/>
  <c r="F18" i="3"/>
  <c r="F22" i="3"/>
  <c r="F28" i="3"/>
  <c r="F11" i="3"/>
  <c r="F12" i="3"/>
  <c r="F13" i="3"/>
  <c r="F14" i="3"/>
  <c r="F16" i="3"/>
  <c r="F19" i="3"/>
  <c r="F20" i="3"/>
  <c r="F23" i="3"/>
  <c r="F24" i="3"/>
  <c r="F25" i="3"/>
  <c r="F26" i="3"/>
  <c r="F27" i="3"/>
  <c r="F29" i="3"/>
  <c r="F31" i="3"/>
  <c r="F32" i="3"/>
  <c r="F34" i="3"/>
  <c r="F35" i="3"/>
  <c r="F8" i="3"/>
  <c r="E25" i="1"/>
  <c r="E21" i="1"/>
  <c r="E13" i="1"/>
  <c r="E9" i="1"/>
  <c r="E10" i="1"/>
  <c r="E11" i="1"/>
  <c r="E12" i="1"/>
  <c r="E14" i="1"/>
  <c r="E15" i="1"/>
  <c r="E16" i="1"/>
  <c r="E17" i="1"/>
  <c r="E18" i="1"/>
  <c r="E19" i="1"/>
  <c r="E20" i="1"/>
  <c r="E22" i="1"/>
  <c r="E23" i="1"/>
  <c r="E24" i="1"/>
  <c r="E26" i="1"/>
  <c r="E27" i="1"/>
  <c r="E29" i="1"/>
  <c r="E30" i="1"/>
  <c r="E31" i="1"/>
  <c r="E32" i="1"/>
  <c r="E33" i="1"/>
  <c r="E8" i="1"/>
  <c r="E8" i="15"/>
  <c r="L18" i="2"/>
  <c r="L23" i="2"/>
  <c r="L27" i="2"/>
  <c r="L36" i="2"/>
  <c r="L37" i="2"/>
  <c r="L43" i="2"/>
  <c r="L11" i="2"/>
  <c r="L13" i="2"/>
  <c r="L15" i="2"/>
  <c r="L16" i="2"/>
  <c r="L17" i="2"/>
  <c r="L19" i="2"/>
  <c r="L20" i="2"/>
  <c r="L21" i="2"/>
  <c r="L24" i="2"/>
  <c r="L25" i="2"/>
  <c r="L26" i="2"/>
  <c r="L28" i="2"/>
  <c r="L29" i="2"/>
  <c r="L32" i="2"/>
  <c r="L34" i="2"/>
  <c r="L38" i="2"/>
  <c r="L39" i="2"/>
  <c r="L40" i="2"/>
  <c r="L41" i="2"/>
  <c r="L42" i="2"/>
  <c r="L44" i="2"/>
  <c r="L10" i="2"/>
  <c r="I37" i="2"/>
  <c r="F37" i="2"/>
  <c r="I36" i="2"/>
  <c r="F36" i="2"/>
  <c r="I27" i="2"/>
  <c r="F27" i="2"/>
  <c r="I23" i="2"/>
  <c r="F23" i="2"/>
  <c r="I18" i="2"/>
  <c r="I9" i="2"/>
  <c r="F43" i="2"/>
  <c r="I43" i="2"/>
  <c r="I11" i="2"/>
  <c r="I14" i="2"/>
  <c r="I15" i="2"/>
  <c r="I16" i="2"/>
  <c r="I17" i="2"/>
  <c r="I19" i="2"/>
  <c r="I20" i="2"/>
  <c r="I22" i="2"/>
  <c r="I24" i="2"/>
  <c r="I25" i="2"/>
  <c r="I26" i="2"/>
  <c r="I28" i="2"/>
  <c r="I29" i="2"/>
  <c r="I31" i="2"/>
  <c r="I33" i="2"/>
  <c r="I38" i="2"/>
  <c r="I39" i="2"/>
  <c r="I40" i="2"/>
  <c r="I41" i="2"/>
  <c r="I42" i="2"/>
  <c r="I44" i="2"/>
  <c r="F18" i="2"/>
  <c r="F11" i="2"/>
  <c r="F13" i="2"/>
  <c r="F15" i="2"/>
  <c r="F16" i="2"/>
  <c r="F17" i="2"/>
  <c r="F19" i="2"/>
  <c r="F20" i="2"/>
  <c r="F21" i="2"/>
  <c r="F24" i="2"/>
  <c r="F25" i="2"/>
  <c r="F26" i="2"/>
  <c r="F28" i="2"/>
  <c r="F29" i="2"/>
  <c r="F32" i="2"/>
  <c r="F34" i="2"/>
  <c r="F38" i="2"/>
  <c r="F39" i="2"/>
  <c r="F40" i="2"/>
  <c r="F41" i="2"/>
  <c r="F42" i="2"/>
  <c r="F44" i="2"/>
  <c r="F8" i="2"/>
  <c r="R458" i="15" l="1"/>
  <c r="R457" i="15"/>
  <c r="R456" i="15"/>
  <c r="R455" i="15"/>
  <c r="R454" i="15"/>
  <c r="H32" i="14" l="1"/>
  <c r="G32" i="14"/>
  <c r="H27" i="14"/>
  <c r="G27" i="14"/>
  <c r="H26" i="14"/>
  <c r="G26" i="14"/>
  <c r="H25" i="14"/>
  <c r="H24" i="14"/>
  <c r="G24" i="14"/>
  <c r="G23" i="14"/>
  <c r="H23" i="14"/>
  <c r="G22" i="14"/>
  <c r="H21" i="14"/>
  <c r="H20" i="14"/>
  <c r="G20" i="14"/>
  <c r="H19" i="14"/>
  <c r="H18" i="14"/>
  <c r="G18" i="14"/>
  <c r="G17" i="14"/>
  <c r="H16" i="14"/>
  <c r="G16" i="14"/>
  <c r="H15" i="14"/>
  <c r="G14" i="14"/>
  <c r="H13" i="14"/>
  <c r="G12" i="14"/>
  <c r="H11" i="14"/>
  <c r="G10" i="14"/>
  <c r="F35" i="7"/>
  <c r="H34" i="7"/>
  <c r="F29" i="7"/>
  <c r="H29" i="7" s="1"/>
  <c r="G28" i="7"/>
  <c r="H28" i="7"/>
  <c r="H27" i="7"/>
  <c r="H26" i="7"/>
  <c r="G25" i="7"/>
  <c r="H24" i="7"/>
  <c r="G24" i="7"/>
  <c r="H23" i="7"/>
  <c r="H22" i="7"/>
  <c r="F21" i="7"/>
  <c r="H21" i="7" s="1"/>
  <c r="G21" i="7"/>
  <c r="F20" i="7"/>
  <c r="G20" i="7" s="1"/>
  <c r="H19" i="7"/>
  <c r="G19" i="7"/>
  <c r="G18" i="7"/>
  <c r="H17" i="7"/>
  <c r="G17" i="7"/>
  <c r="H16" i="7"/>
  <c r="G16" i="7"/>
  <c r="H15" i="7"/>
  <c r="G14" i="7"/>
  <c r="H13" i="7"/>
  <c r="G12" i="7"/>
  <c r="H11" i="7"/>
  <c r="H10" i="7"/>
  <c r="H41" i="10"/>
  <c r="H40" i="10"/>
  <c r="G40" i="10"/>
  <c r="H35" i="10"/>
  <c r="G35" i="10"/>
  <c r="H31" i="10"/>
  <c r="H30" i="10"/>
  <c r="G30" i="10"/>
  <c r="G29" i="10"/>
  <c r="H29" i="10"/>
  <c r="H28" i="10"/>
  <c r="H27" i="10"/>
  <c r="H26" i="10"/>
  <c r="G26" i="10"/>
  <c r="H25" i="10"/>
  <c r="G24" i="10"/>
  <c r="H23" i="10"/>
  <c r="G22" i="10"/>
  <c r="F21" i="10"/>
  <c r="H21" i="10"/>
  <c r="H20" i="10"/>
  <c r="G20" i="10"/>
  <c r="G19" i="10"/>
  <c r="H18" i="10"/>
  <c r="G17" i="10"/>
  <c r="H16" i="10"/>
  <c r="G16" i="10"/>
  <c r="G15" i="10"/>
  <c r="H14" i="10"/>
  <c r="H13" i="10"/>
  <c r="G13" i="10"/>
  <c r="H12" i="10"/>
  <c r="G11" i="10"/>
  <c r="H10" i="10"/>
  <c r="G46" i="13"/>
  <c r="I45" i="13"/>
  <c r="J45" i="13" s="1"/>
  <c r="G45" i="13"/>
  <c r="G41" i="13"/>
  <c r="J40" i="13"/>
  <c r="G40" i="13"/>
  <c r="G39" i="13"/>
  <c r="J38" i="13"/>
  <c r="G38" i="13"/>
  <c r="J36" i="13"/>
  <c r="G36" i="13"/>
  <c r="J35" i="13"/>
  <c r="G35" i="13"/>
  <c r="J34" i="13"/>
  <c r="G34" i="13"/>
  <c r="J33" i="13"/>
  <c r="G33" i="13"/>
  <c r="G32" i="13"/>
  <c r="J31" i="13"/>
  <c r="J30" i="13"/>
  <c r="G30" i="13"/>
  <c r="J29" i="13"/>
  <c r="G29" i="13"/>
  <c r="H28" i="13"/>
  <c r="E28" i="13"/>
  <c r="J27" i="13"/>
  <c r="G27" i="13"/>
  <c r="J26" i="13"/>
  <c r="G26" i="13"/>
  <c r="J25" i="13"/>
  <c r="G25" i="13"/>
  <c r="J24" i="13"/>
  <c r="G24" i="13"/>
  <c r="J23" i="13"/>
  <c r="G23" i="13"/>
  <c r="H22" i="13"/>
  <c r="J22" i="13" s="1"/>
  <c r="E22" i="13"/>
  <c r="G22" i="13" s="1"/>
  <c r="J21" i="13"/>
  <c r="G21" i="13"/>
  <c r="J20" i="13"/>
  <c r="E20" i="13"/>
  <c r="G20" i="13" s="1"/>
  <c r="J19" i="13"/>
  <c r="G18" i="13"/>
  <c r="J17" i="13"/>
  <c r="G17" i="13"/>
  <c r="J16" i="13"/>
  <c r="G15" i="13"/>
  <c r="J14" i="13"/>
  <c r="G14" i="13"/>
  <c r="J13" i="13"/>
  <c r="G13" i="13"/>
  <c r="J12" i="13"/>
  <c r="G12" i="13"/>
  <c r="J11" i="13"/>
  <c r="G11" i="13"/>
  <c r="J10" i="13"/>
  <c r="G9" i="13"/>
  <c r="H33" i="12"/>
  <c r="G33" i="12"/>
  <c r="H29" i="12"/>
  <c r="G28" i="12"/>
  <c r="H27" i="12"/>
  <c r="G26" i="12"/>
  <c r="H25" i="12"/>
  <c r="G24" i="12"/>
  <c r="H23" i="12"/>
  <c r="G23" i="12"/>
  <c r="H22" i="12"/>
  <c r="H21" i="12"/>
  <c r="G20" i="12"/>
  <c r="F19" i="12"/>
  <c r="H19" i="12" s="1"/>
  <c r="H18" i="12"/>
  <c r="G18" i="12"/>
  <c r="H17" i="12"/>
  <c r="H16" i="12"/>
  <c r="H15" i="12"/>
  <c r="G15" i="12"/>
  <c r="H14" i="12"/>
  <c r="G13" i="12"/>
  <c r="H12" i="12"/>
  <c r="H10" i="12"/>
  <c r="F33" i="11"/>
  <c r="H33" i="11" s="1"/>
  <c r="G33" i="11"/>
  <c r="G31" i="11"/>
  <c r="H26" i="11"/>
  <c r="G25" i="11"/>
  <c r="H24" i="11"/>
  <c r="H23" i="11"/>
  <c r="F22" i="11"/>
  <c r="H22" i="11" s="1"/>
  <c r="H21" i="11"/>
  <c r="H20" i="11"/>
  <c r="G20" i="11"/>
  <c r="H19" i="11"/>
  <c r="F18" i="11"/>
  <c r="H17" i="11"/>
  <c r="G17" i="11"/>
  <c r="G16" i="11"/>
  <c r="H15" i="11"/>
  <c r="G15" i="11"/>
  <c r="H14" i="11"/>
  <c r="H13" i="11"/>
  <c r="G13" i="11"/>
  <c r="H12" i="11"/>
  <c r="H11" i="11"/>
  <c r="H10" i="11"/>
  <c r="G39" i="9"/>
  <c r="G35" i="9"/>
  <c r="G34" i="9"/>
  <c r="G33" i="9"/>
  <c r="G32" i="9"/>
  <c r="G31" i="9"/>
  <c r="G30" i="9"/>
  <c r="G29" i="9"/>
  <c r="E28" i="9"/>
  <c r="G27" i="9"/>
  <c r="G26" i="9"/>
  <c r="G25" i="9"/>
  <c r="G24" i="9"/>
  <c r="G23" i="9"/>
  <c r="E22" i="9"/>
  <c r="G21" i="9"/>
  <c r="G20" i="9"/>
  <c r="G19" i="9"/>
  <c r="G18" i="9"/>
  <c r="G17" i="9"/>
  <c r="G15" i="9"/>
  <c r="G14" i="9"/>
  <c r="G13" i="9"/>
  <c r="G12" i="9"/>
  <c r="G11" i="9"/>
  <c r="E10" i="9"/>
  <c r="G48" i="8"/>
  <c r="G44" i="8"/>
  <c r="G43" i="8"/>
  <c r="G42" i="8"/>
  <c r="G41" i="8"/>
  <c r="G40" i="8"/>
  <c r="G39" i="8"/>
  <c r="G38" i="8"/>
  <c r="G37" i="8"/>
  <c r="G36" i="8"/>
  <c r="G34" i="8"/>
  <c r="G33" i="8"/>
  <c r="G32" i="8"/>
  <c r="G30" i="8"/>
  <c r="G28" i="8"/>
  <c r="G27" i="8"/>
  <c r="G26" i="8"/>
  <c r="E25" i="8"/>
  <c r="G24" i="8"/>
  <c r="G23" i="8"/>
  <c r="G22" i="8"/>
  <c r="G21" i="8"/>
  <c r="G20" i="8"/>
  <c r="G19" i="8"/>
  <c r="E19" i="8"/>
  <c r="G18" i="8"/>
  <c r="G17" i="8"/>
  <c r="G16" i="8"/>
  <c r="G15" i="8"/>
  <c r="G14" i="8"/>
  <c r="G13" i="8"/>
  <c r="G12" i="8"/>
  <c r="G11" i="8"/>
  <c r="G10" i="8"/>
  <c r="G9" i="8"/>
  <c r="G30" i="6"/>
  <c r="E25" i="6"/>
  <c r="G25" i="6" s="1"/>
  <c r="G23" i="6"/>
  <c r="G22" i="6"/>
  <c r="G20" i="6"/>
  <c r="G19" i="6"/>
  <c r="G18" i="6"/>
  <c r="G17" i="6"/>
  <c r="G16" i="6"/>
  <c r="G15" i="6"/>
  <c r="G14" i="6"/>
  <c r="G13" i="6"/>
  <c r="G12" i="6"/>
  <c r="G11" i="6"/>
  <c r="G9" i="6"/>
  <c r="G8" i="6"/>
  <c r="G34" i="5"/>
  <c r="G23" i="5"/>
  <c r="E19" i="5"/>
  <c r="G18" i="5"/>
  <c r="G17" i="5"/>
  <c r="G16" i="5"/>
  <c r="G15" i="5"/>
  <c r="G14" i="5"/>
  <c r="G13" i="5"/>
  <c r="G12" i="5"/>
  <c r="E11" i="5"/>
  <c r="G11" i="5" s="1"/>
  <c r="G9" i="5"/>
  <c r="G8" i="5"/>
  <c r="G7" i="5"/>
  <c r="G53" i="4"/>
  <c r="K52" i="4"/>
  <c r="M52" i="4" s="1"/>
  <c r="H52" i="4"/>
  <c r="J52" i="4" s="1"/>
  <c r="E52" i="4"/>
  <c r="G52" i="4" s="1"/>
  <c r="M48" i="4"/>
  <c r="J48" i="4"/>
  <c r="G48" i="4"/>
  <c r="M47" i="4"/>
  <c r="J47" i="4"/>
  <c r="G47" i="4"/>
  <c r="M46" i="4"/>
  <c r="J46" i="4"/>
  <c r="G46" i="4"/>
  <c r="M45" i="4"/>
  <c r="J45" i="4"/>
  <c r="G45" i="4"/>
  <c r="M44" i="4"/>
  <c r="J44" i="4"/>
  <c r="G44" i="4"/>
  <c r="M43" i="4"/>
  <c r="J43" i="4"/>
  <c r="G43" i="4"/>
  <c r="M42" i="4"/>
  <c r="J42" i="4"/>
  <c r="G42" i="4"/>
  <c r="M41" i="4"/>
  <c r="J41" i="4"/>
  <c r="G41" i="4"/>
  <c r="M40" i="4"/>
  <c r="J40" i="4"/>
  <c r="G40" i="4"/>
  <c r="M38" i="4"/>
  <c r="G38" i="4"/>
  <c r="J37" i="4"/>
  <c r="M36" i="4"/>
  <c r="G36" i="4"/>
  <c r="J35" i="4"/>
  <c r="J34" i="4"/>
  <c r="M32" i="4"/>
  <c r="J32" i="4"/>
  <c r="G32" i="4"/>
  <c r="M31" i="4"/>
  <c r="J31" i="4"/>
  <c r="G31" i="4"/>
  <c r="M30" i="4"/>
  <c r="J30" i="4"/>
  <c r="G30" i="4"/>
  <c r="M29" i="4"/>
  <c r="J29" i="4"/>
  <c r="G29" i="4"/>
  <c r="M28" i="4"/>
  <c r="J28" i="4"/>
  <c r="G28" i="4"/>
  <c r="K27" i="4"/>
  <c r="M27" i="4" s="1"/>
  <c r="H27" i="4"/>
  <c r="E27" i="4"/>
  <c r="M26" i="4"/>
  <c r="J26" i="4"/>
  <c r="G26" i="4"/>
  <c r="J25" i="4"/>
  <c r="M24" i="4"/>
  <c r="G24" i="4"/>
  <c r="M22" i="4"/>
  <c r="J22" i="4"/>
  <c r="G22" i="4"/>
  <c r="M21" i="4"/>
  <c r="J21" i="4"/>
  <c r="G21" i="4"/>
  <c r="M20" i="4"/>
  <c r="J20" i="4"/>
  <c r="G20" i="4"/>
  <c r="M19" i="4"/>
  <c r="J19" i="4"/>
  <c r="G19" i="4"/>
  <c r="M18" i="4"/>
  <c r="J18" i="4"/>
  <c r="G18" i="4"/>
  <c r="M17" i="4"/>
  <c r="J17" i="4"/>
  <c r="G17" i="4"/>
  <c r="J16" i="4"/>
  <c r="M15" i="4"/>
  <c r="G15" i="4"/>
  <c r="M13" i="4"/>
  <c r="J13" i="4"/>
  <c r="G13" i="4"/>
  <c r="M12" i="4"/>
  <c r="J11" i="4"/>
  <c r="G10" i="4"/>
  <c r="G40" i="3"/>
  <c r="J39" i="3"/>
  <c r="G39" i="3"/>
  <c r="M35" i="3"/>
  <c r="J35" i="3"/>
  <c r="G35" i="3"/>
  <c r="M34" i="3"/>
  <c r="G34" i="3"/>
  <c r="J33" i="3"/>
  <c r="M32" i="3"/>
  <c r="J32" i="3"/>
  <c r="G32" i="3"/>
  <c r="M31" i="3"/>
  <c r="J31" i="3"/>
  <c r="G31" i="3"/>
  <c r="K30" i="3"/>
  <c r="H30" i="3"/>
  <c r="E30" i="3"/>
  <c r="M29" i="3"/>
  <c r="J29" i="3"/>
  <c r="G29" i="3"/>
  <c r="M28" i="3"/>
  <c r="J28" i="3"/>
  <c r="G28" i="3"/>
  <c r="M27" i="3"/>
  <c r="J27" i="3"/>
  <c r="G27" i="3"/>
  <c r="M26" i="3"/>
  <c r="J26" i="3"/>
  <c r="G26" i="3"/>
  <c r="M25" i="3"/>
  <c r="J25" i="3"/>
  <c r="G25" i="3"/>
  <c r="K24" i="3"/>
  <c r="M24" i="3" s="1"/>
  <c r="H24" i="3"/>
  <c r="J24" i="3" s="1"/>
  <c r="E24" i="3"/>
  <c r="M23" i="3"/>
  <c r="J23" i="3"/>
  <c r="G23" i="3"/>
  <c r="M22" i="3"/>
  <c r="J22" i="3"/>
  <c r="G22" i="3"/>
  <c r="J21" i="3"/>
  <c r="M20" i="3"/>
  <c r="G20" i="3"/>
  <c r="M19" i="3"/>
  <c r="J19" i="3"/>
  <c r="G19" i="3"/>
  <c r="M18" i="3"/>
  <c r="J18" i="3"/>
  <c r="G18" i="3"/>
  <c r="J17" i="3"/>
  <c r="M16" i="3"/>
  <c r="G16" i="3"/>
  <c r="M14" i="3"/>
  <c r="J14" i="3"/>
  <c r="G14" i="3"/>
  <c r="M13" i="3"/>
  <c r="J13" i="3"/>
  <c r="G13" i="3"/>
  <c r="M12" i="3"/>
  <c r="J12" i="3"/>
  <c r="G12" i="3"/>
  <c r="M11" i="3"/>
  <c r="J11" i="3"/>
  <c r="G11" i="3"/>
  <c r="M10" i="3"/>
  <c r="J9" i="3"/>
  <c r="G8" i="3"/>
  <c r="F38" i="1"/>
  <c r="H38" i="1"/>
  <c r="F37" i="1"/>
  <c r="H33" i="1"/>
  <c r="H32" i="1"/>
  <c r="G32" i="1"/>
  <c r="H31" i="1"/>
  <c r="H30" i="1"/>
  <c r="H29" i="1"/>
  <c r="H27" i="1"/>
  <c r="H26" i="1"/>
  <c r="G25" i="1"/>
  <c r="H24" i="1"/>
  <c r="H23" i="1"/>
  <c r="G22" i="1"/>
  <c r="H21" i="1"/>
  <c r="F20" i="1"/>
  <c r="H20" i="1" s="1"/>
  <c r="F19" i="1"/>
  <c r="G18" i="1"/>
  <c r="H17" i="1"/>
  <c r="G16" i="1"/>
  <c r="H15" i="1"/>
  <c r="G14" i="1"/>
  <c r="H13" i="1"/>
  <c r="G12" i="1"/>
  <c r="G11" i="1"/>
  <c r="H11" i="1"/>
  <c r="G10" i="1"/>
  <c r="H9" i="1"/>
  <c r="G8" i="1"/>
  <c r="H20" i="7" l="1"/>
  <c r="M36" i="3"/>
  <c r="M37" i="3" s="1"/>
  <c r="M38" i="3" s="1"/>
  <c r="G19" i="12"/>
  <c r="H31" i="11"/>
  <c r="G37" i="1"/>
  <c r="H22" i="1"/>
  <c r="G42" i="13"/>
  <c r="G43" i="13" s="1"/>
  <c r="G44" i="13" s="1"/>
  <c r="G13" i="1"/>
  <c r="G15" i="1"/>
  <c r="G24" i="3"/>
  <c r="G36" i="3" s="1"/>
  <c r="G19" i="5"/>
  <c r="G20" i="5" s="1"/>
  <c r="G45" i="8"/>
  <c r="G10" i="9"/>
  <c r="G22" i="9"/>
  <c r="G12" i="11"/>
  <c r="H16" i="11"/>
  <c r="G19" i="11"/>
  <c r="H25" i="11"/>
  <c r="G10" i="12"/>
  <c r="H28" i="12"/>
  <c r="J39" i="13"/>
  <c r="J41" i="13"/>
  <c r="H22" i="10"/>
  <c r="G25" i="10"/>
  <c r="G29" i="7"/>
  <c r="H17" i="14"/>
  <c r="G19" i="14"/>
  <c r="G24" i="11"/>
  <c r="H24" i="12"/>
  <c r="G27" i="12"/>
  <c r="G10" i="10"/>
  <c r="H17" i="10"/>
  <c r="G21" i="10"/>
  <c r="H25" i="7"/>
  <c r="G27" i="1"/>
  <c r="J27" i="4"/>
  <c r="J49" i="4" s="1"/>
  <c r="H18" i="11"/>
  <c r="H20" i="12"/>
  <c r="G19" i="1"/>
  <c r="G21" i="1"/>
  <c r="H25" i="1"/>
  <c r="G31" i="1"/>
  <c r="H10" i="1"/>
  <c r="H14" i="1"/>
  <c r="G27" i="4"/>
  <c r="G49" i="4" s="1"/>
  <c r="M49" i="4"/>
  <c r="G27" i="6"/>
  <c r="G21" i="14"/>
  <c r="H22" i="14"/>
  <c r="G25" i="14"/>
  <c r="G23" i="7"/>
  <c r="G27" i="7"/>
  <c r="G34" i="7"/>
  <c r="G11" i="7"/>
  <c r="G10" i="7"/>
  <c r="H18" i="7"/>
  <c r="G22" i="7"/>
  <c r="G26" i="7"/>
  <c r="G28" i="10"/>
  <c r="G14" i="10"/>
  <c r="H15" i="10"/>
  <c r="G18" i="10"/>
  <c r="H19" i="10"/>
  <c r="G23" i="10"/>
  <c r="H24" i="10"/>
  <c r="G27" i="10"/>
  <c r="G31" i="10"/>
  <c r="G41" i="10"/>
  <c r="G17" i="12"/>
  <c r="G22" i="12"/>
  <c r="G16" i="12"/>
  <c r="G21" i="12"/>
  <c r="G25" i="12"/>
  <c r="H26" i="12"/>
  <c r="G29" i="12"/>
  <c r="G11" i="11"/>
  <c r="G18" i="11"/>
  <c r="G23" i="11"/>
  <c r="G14" i="11"/>
  <c r="G21" i="11"/>
  <c r="G22" i="11"/>
  <c r="G26" i="11"/>
  <c r="G10" i="11"/>
  <c r="J36" i="3"/>
  <c r="H12" i="1"/>
  <c r="H18" i="1"/>
  <c r="G26" i="1"/>
  <c r="G33" i="1"/>
  <c r="K50" i="2"/>
  <c r="M50" i="2" s="1"/>
  <c r="H50" i="2"/>
  <c r="J50" i="2" s="1"/>
  <c r="E50" i="2"/>
  <c r="G50" i="2" s="1"/>
  <c r="G48" i="2"/>
  <c r="M44" i="2"/>
  <c r="J44" i="2"/>
  <c r="G44" i="2"/>
  <c r="M43" i="2"/>
  <c r="J43" i="2"/>
  <c r="G43" i="2"/>
  <c r="M42" i="2"/>
  <c r="J42" i="2"/>
  <c r="G42" i="2"/>
  <c r="M41" i="2"/>
  <c r="J41" i="2"/>
  <c r="G41" i="2"/>
  <c r="M40" i="2"/>
  <c r="J40" i="2"/>
  <c r="G40" i="2"/>
  <c r="M39" i="2"/>
  <c r="J39" i="2"/>
  <c r="G39" i="2"/>
  <c r="M38" i="2"/>
  <c r="J38" i="2"/>
  <c r="G38" i="2"/>
  <c r="M37" i="2"/>
  <c r="J37" i="2"/>
  <c r="G37" i="2"/>
  <c r="M36" i="2"/>
  <c r="J36" i="2"/>
  <c r="G36" i="2"/>
  <c r="M34" i="2"/>
  <c r="G34" i="2"/>
  <c r="J33" i="2"/>
  <c r="M32" i="2"/>
  <c r="G32" i="2"/>
  <c r="J31" i="2"/>
  <c r="M29" i="2"/>
  <c r="J29" i="2"/>
  <c r="G29" i="2"/>
  <c r="M28" i="2"/>
  <c r="J28" i="2"/>
  <c r="G28" i="2"/>
  <c r="M27" i="2"/>
  <c r="J27" i="2"/>
  <c r="G27" i="2"/>
  <c r="M26" i="2"/>
  <c r="J26" i="2"/>
  <c r="G26" i="2"/>
  <c r="M25" i="2"/>
  <c r="J25" i="2"/>
  <c r="G25" i="2"/>
  <c r="K24" i="2"/>
  <c r="M24" i="2" s="1"/>
  <c r="J24" i="2"/>
  <c r="H24" i="2"/>
  <c r="E24" i="2"/>
  <c r="G24" i="2" s="1"/>
  <c r="M23" i="2"/>
  <c r="H23" i="2"/>
  <c r="J23" i="2" s="1"/>
  <c r="G23" i="2"/>
  <c r="J22" i="2"/>
  <c r="M21" i="2"/>
  <c r="G21" i="2"/>
  <c r="M20" i="2"/>
  <c r="J20" i="2"/>
  <c r="G20" i="2"/>
  <c r="M19" i="2"/>
  <c r="J19" i="2"/>
  <c r="G19" i="2"/>
  <c r="M18" i="2"/>
  <c r="J18" i="2"/>
  <c r="G18" i="2"/>
  <c r="M17" i="2"/>
  <c r="J17" i="2"/>
  <c r="G17" i="2"/>
  <c r="M16" i="2"/>
  <c r="J16" i="2"/>
  <c r="G16" i="2"/>
  <c r="M15" i="2"/>
  <c r="J15" i="2"/>
  <c r="G15" i="2"/>
  <c r="J14" i="2"/>
  <c r="M13" i="2"/>
  <c r="G13" i="2"/>
  <c r="M11" i="2"/>
  <c r="J11" i="2"/>
  <c r="G11" i="2"/>
  <c r="M10" i="2"/>
  <c r="J9" i="2"/>
  <c r="G8" i="2"/>
  <c r="H34" i="1" l="1"/>
  <c r="H30" i="12"/>
  <c r="H31" i="12" s="1"/>
  <c r="H32" i="12" s="1"/>
  <c r="H29" i="14"/>
  <c r="H30" i="14" s="1"/>
  <c r="H31" i="7"/>
  <c r="J42" i="13"/>
  <c r="G51" i="13"/>
  <c r="G49" i="13"/>
  <c r="G50" i="13"/>
  <c r="H28" i="11"/>
  <c r="H29" i="11" s="1"/>
  <c r="G36" i="9"/>
  <c r="G37" i="9" s="1"/>
  <c r="G38" i="9" s="1"/>
  <c r="G46" i="8"/>
  <c r="G28" i="6"/>
  <c r="G29" i="6" s="1"/>
  <c r="H32" i="10"/>
  <c r="H33" i="10" s="1"/>
  <c r="H34" i="10" s="1"/>
  <c r="G35" i="2"/>
  <c r="G45" i="2" s="1"/>
  <c r="M50" i="4"/>
  <c r="M51" i="4" s="1"/>
  <c r="G37" i="3"/>
  <c r="G38" i="3" s="1"/>
  <c r="G32" i="10"/>
  <c r="G29" i="14"/>
  <c r="G30" i="14" s="1"/>
  <c r="G30" i="12"/>
  <c r="G34" i="1"/>
  <c r="G31" i="7"/>
  <c r="G28" i="11"/>
  <c r="G21" i="5"/>
  <c r="G22" i="5" s="1"/>
  <c r="G50" i="4"/>
  <c r="G51" i="4" s="1"/>
  <c r="J50" i="4"/>
  <c r="J51" i="4" s="1"/>
  <c r="J37" i="3"/>
  <c r="J38" i="3" s="1"/>
  <c r="J35" i="2"/>
  <c r="J45" i="2" s="1"/>
  <c r="M35" i="2"/>
  <c r="M45" i="2" s="1"/>
  <c r="G31" i="14" l="1"/>
  <c r="G34" i="14"/>
  <c r="G38" i="14"/>
  <c r="G37" i="14"/>
  <c r="G36" i="14"/>
  <c r="H30" i="11"/>
  <c r="H34" i="11"/>
  <c r="H31" i="14"/>
  <c r="H34" i="14"/>
  <c r="H36" i="14"/>
  <c r="H38" i="14"/>
  <c r="H37" i="14"/>
  <c r="G47" i="8"/>
  <c r="G53" i="8"/>
  <c r="G52" i="8"/>
  <c r="G51" i="8"/>
  <c r="H32" i="7"/>
  <c r="H33" i="7" s="1"/>
  <c r="G52" i="13"/>
  <c r="G53" i="13" s="1"/>
  <c r="G35" i="6"/>
  <c r="G34" i="6"/>
  <c r="G33" i="6"/>
  <c r="G36" i="6" s="1"/>
  <c r="G37" i="6" s="1"/>
  <c r="G38" i="6" s="1"/>
  <c r="G26" i="5"/>
  <c r="G30" i="5" s="1"/>
  <c r="G31" i="5" s="1"/>
  <c r="G28" i="5"/>
  <c r="G27" i="5"/>
  <c r="G44" i="9"/>
  <c r="G43" i="9"/>
  <c r="G42" i="9"/>
  <c r="G45" i="9" s="1"/>
  <c r="G46" i="9" s="1"/>
  <c r="H38" i="10"/>
  <c r="H39" i="10"/>
  <c r="H37" i="10"/>
  <c r="H42" i="10" s="1"/>
  <c r="J43" i="13"/>
  <c r="H35" i="12"/>
  <c r="H37" i="12"/>
  <c r="H36" i="12"/>
  <c r="G31" i="12"/>
  <c r="G32" i="12" s="1"/>
  <c r="H38" i="11"/>
  <c r="H37" i="11"/>
  <c r="J56" i="4"/>
  <c r="J59" i="4" s="1"/>
  <c r="J57" i="4"/>
  <c r="J58" i="4"/>
  <c r="G58" i="4"/>
  <c r="G56" i="4"/>
  <c r="G59" i="4" s="1"/>
  <c r="G57" i="4"/>
  <c r="M56" i="4"/>
  <c r="M57" i="4"/>
  <c r="M58" i="4"/>
  <c r="J43" i="3"/>
  <c r="J44" i="3"/>
  <c r="J45" i="3"/>
  <c r="M43" i="3"/>
  <c r="M46" i="3" s="1"/>
  <c r="M47" i="3" s="1"/>
  <c r="M44" i="3"/>
  <c r="M45" i="3"/>
  <c r="G45" i="3"/>
  <c r="G43" i="3"/>
  <c r="G46" i="3" s="1"/>
  <c r="G47" i="3" s="1"/>
  <c r="G44" i="3"/>
  <c r="G35" i="1"/>
  <c r="G36" i="1" s="1"/>
  <c r="H35" i="1"/>
  <c r="H36" i="1" s="1"/>
  <c r="G33" i="10"/>
  <c r="G34" i="10" s="1"/>
  <c r="G32" i="7"/>
  <c r="G33" i="7" s="1"/>
  <c r="G29" i="11"/>
  <c r="M46" i="2"/>
  <c r="M47" i="2" s="1"/>
  <c r="J46" i="2"/>
  <c r="J47" i="2" s="1"/>
  <c r="G46" i="2"/>
  <c r="H38" i="7" l="1"/>
  <c r="G54" i="8"/>
  <c r="G55" i="8" s="1"/>
  <c r="G57" i="8" s="1"/>
  <c r="G30" i="11"/>
  <c r="G34" i="11"/>
  <c r="G52" i="2"/>
  <c r="G47" i="2"/>
  <c r="H37" i="7"/>
  <c r="H40" i="7" s="1"/>
  <c r="H41" i="7" s="1"/>
  <c r="H44" i="7" s="1"/>
  <c r="H39" i="7"/>
  <c r="J51" i="13"/>
  <c r="J44" i="13"/>
  <c r="H39" i="14"/>
  <c r="H40" i="14" s="1"/>
  <c r="G39" i="14"/>
  <c r="G40" i="14" s="1"/>
  <c r="G49" i="3"/>
  <c r="G48" i="3"/>
  <c r="G39" i="6"/>
  <c r="G40" i="6" s="1"/>
  <c r="G41" i="6" s="1"/>
  <c r="H40" i="12"/>
  <c r="H41" i="12" s="1"/>
  <c r="H36" i="11"/>
  <c r="M48" i="3"/>
  <c r="M49" i="3"/>
  <c r="H43" i="10"/>
  <c r="G39" i="7"/>
  <c r="G37" i="7"/>
  <c r="G38" i="7"/>
  <c r="G38" i="10"/>
  <c r="G39" i="10"/>
  <c r="G37" i="10"/>
  <c r="G42" i="10" s="1"/>
  <c r="G55" i="13"/>
  <c r="G54" i="13"/>
  <c r="J49" i="13"/>
  <c r="J50" i="13"/>
  <c r="G37" i="12"/>
  <c r="G36" i="12"/>
  <c r="G35" i="12"/>
  <c r="G40" i="12" s="1"/>
  <c r="G41" i="12" s="1"/>
  <c r="G43" i="12" s="1"/>
  <c r="G37" i="11"/>
  <c r="G38" i="11"/>
  <c r="G36" i="11"/>
  <c r="J60" i="4"/>
  <c r="M59" i="4"/>
  <c r="M60" i="4" s="1"/>
  <c r="G60" i="4"/>
  <c r="J46" i="3"/>
  <c r="J47" i="3" s="1"/>
  <c r="G41" i="1"/>
  <c r="G44" i="1" s="1"/>
  <c r="G43" i="1"/>
  <c r="G42" i="1"/>
  <c r="H43" i="1"/>
  <c r="H42" i="1"/>
  <c r="H41" i="1"/>
  <c r="H44" i="1" s="1"/>
  <c r="H45" i="1" s="1"/>
  <c r="J52" i="2"/>
  <c r="J55" i="2" s="1"/>
  <c r="J53" i="2"/>
  <c r="J54" i="2"/>
  <c r="G54" i="2"/>
  <c r="G53" i="2"/>
  <c r="M52" i="2"/>
  <c r="M53" i="2"/>
  <c r="M54" i="2"/>
  <c r="G56" i="8" l="1"/>
  <c r="G58" i="8" s="1"/>
  <c r="G59" i="8" s="1"/>
  <c r="G39" i="11"/>
  <c r="G40" i="11" s="1"/>
  <c r="M50" i="3"/>
  <c r="J52" i="13"/>
  <c r="J53" i="13" s="1"/>
  <c r="J54" i="13" s="1"/>
  <c r="H39" i="11"/>
  <c r="H40" i="11" s="1"/>
  <c r="G50" i="3"/>
  <c r="G51" i="3" s="1"/>
  <c r="G56" i="13"/>
  <c r="G57" i="13" s="1"/>
  <c r="H41" i="14"/>
  <c r="H42" i="14"/>
  <c r="J49" i="3"/>
  <c r="J48" i="3"/>
  <c r="G40" i="7"/>
  <c r="G41" i="7" s="1"/>
  <c r="H43" i="7"/>
  <c r="H42" i="7"/>
  <c r="G43" i="10"/>
  <c r="G45" i="10" s="1"/>
  <c r="H43" i="12"/>
  <c r="H42" i="12"/>
  <c r="M62" i="4"/>
  <c r="M61" i="4"/>
  <c r="G62" i="4"/>
  <c r="G61" i="4"/>
  <c r="J61" i="4"/>
  <c r="J62" i="4"/>
  <c r="G45" i="1"/>
  <c r="G46" i="1" s="1"/>
  <c r="H46" i="1"/>
  <c r="H47" i="1"/>
  <c r="G42" i="12"/>
  <c r="G44" i="12" s="1"/>
  <c r="G45" i="12" s="1"/>
  <c r="G55" i="2"/>
  <c r="G56" i="2" s="1"/>
  <c r="G42" i="14"/>
  <c r="G41" i="14"/>
  <c r="H45" i="10"/>
  <c r="H44" i="10"/>
  <c r="G48" i="9"/>
  <c r="G47" i="9"/>
  <c r="G32" i="5"/>
  <c r="G33" i="5"/>
  <c r="J56" i="2"/>
  <c r="M55" i="2"/>
  <c r="M56" i="2" s="1"/>
  <c r="G44" i="14" l="1"/>
  <c r="G45" i="14" s="1"/>
  <c r="J50" i="3"/>
  <c r="J51" i="3" s="1"/>
  <c r="H41" i="11"/>
  <c r="H42" i="11"/>
  <c r="J55" i="13"/>
  <c r="J56" i="13" s="1"/>
  <c r="J57" i="13" s="1"/>
  <c r="H44" i="14"/>
  <c r="H45" i="14" s="1"/>
  <c r="G63" i="4"/>
  <c r="G64" i="4" s="1"/>
  <c r="J63" i="4"/>
  <c r="J64" i="4" s="1"/>
  <c r="M63" i="4"/>
  <c r="M64" i="4" s="1"/>
  <c r="H45" i="7"/>
  <c r="H46" i="7" s="1"/>
  <c r="H46" i="10"/>
  <c r="H47" i="10" s="1"/>
  <c r="G44" i="10"/>
  <c r="G46" i="10" s="1"/>
  <c r="G47" i="10" s="1"/>
  <c r="H44" i="12"/>
  <c r="H45" i="12" s="1"/>
  <c r="G47" i="1"/>
  <c r="G48" i="1" s="1"/>
  <c r="G49" i="1" s="1"/>
  <c r="H48" i="1"/>
  <c r="H49" i="1" s="1"/>
  <c r="G35" i="5"/>
  <c r="G36" i="5" s="1"/>
  <c r="G58" i="2"/>
  <c r="G57" i="2"/>
  <c r="G49" i="9"/>
  <c r="G50" i="9" s="1"/>
  <c r="M51" i="3"/>
  <c r="G43" i="7"/>
  <c r="G44" i="7"/>
  <c r="G42" i="7"/>
  <c r="G41" i="11"/>
  <c r="G42" i="11"/>
  <c r="M57" i="2"/>
  <c r="M58" i="2"/>
  <c r="J57" i="2"/>
  <c r="J58" i="2"/>
  <c r="H45" i="11" l="1"/>
  <c r="H46" i="11" s="1"/>
  <c r="M59" i="2"/>
  <c r="M60" i="2" s="1"/>
  <c r="J59" i="2"/>
  <c r="J60" i="2" s="1"/>
  <c r="G59" i="2"/>
  <c r="G60" i="2" s="1"/>
  <c r="G45" i="7"/>
  <c r="G46" i="7" s="1"/>
  <c r="G45" i="11"/>
  <c r="G46" i="11" s="1"/>
</calcChain>
</file>

<file path=xl/comments1.xml><?xml version="1.0" encoding="utf-8"?>
<comments xmlns="http://schemas.openxmlformats.org/spreadsheetml/2006/main">
  <authors>
    <author>Author</author>
  </authors>
  <commentList>
    <comment ref="A28" authorId="0" shapeId="0">
      <text>
        <r>
          <rPr>
            <b/>
            <sz val="9"/>
            <color indexed="81"/>
            <rFont val="Tahoma"/>
            <family val="2"/>
          </rPr>
          <t>Author:</t>
        </r>
        <r>
          <rPr>
            <sz val="9"/>
            <color indexed="81"/>
            <rFont val="Tahoma"/>
            <family val="2"/>
          </rPr>
          <t xml:space="preserve">
bin code changed
old bin no was 7130310048</t>
        </r>
      </text>
    </comment>
    <comment ref="B148" authorId="0" shapeId="0">
      <text>
        <r>
          <rPr>
            <b/>
            <sz val="9"/>
            <color indexed="81"/>
            <rFont val="Tahoma"/>
            <family val="2"/>
          </rPr>
          <t>Author:</t>
        </r>
        <r>
          <rPr>
            <sz val="9"/>
            <color indexed="81"/>
            <rFont val="Tahoma"/>
            <family val="2"/>
          </rPr>
          <t xml:space="preserve">
Earlier  37.1 Kg/Mtr.; 13 Mtr. Length</t>
        </r>
      </text>
    </comment>
    <comment ref="B149" authorId="0" shapeId="0">
      <text>
        <r>
          <rPr>
            <b/>
            <sz val="9"/>
            <color indexed="81"/>
            <rFont val="Tahoma"/>
            <family val="2"/>
          </rPr>
          <t>Author:</t>
        </r>
        <r>
          <rPr>
            <sz val="9"/>
            <color indexed="81"/>
            <rFont val="Tahoma"/>
            <family val="2"/>
          </rPr>
          <t xml:space="preserve">
Earlier 37.1 Kg/Mtr.; 11 Mtr. Length</t>
        </r>
      </text>
    </comment>
    <comment ref="B154" authorId="0" shapeId="0">
      <text>
        <r>
          <rPr>
            <b/>
            <sz val="9"/>
            <color indexed="81"/>
            <rFont val="Tahoma"/>
            <family val="2"/>
          </rPr>
          <t>Author:</t>
        </r>
        <r>
          <rPr>
            <sz val="9"/>
            <color indexed="81"/>
            <rFont val="Tahoma"/>
            <family val="2"/>
          </rPr>
          <t xml:space="preserve">
old name I-Bolt (big size) </t>
        </r>
      </text>
    </comment>
    <comment ref="B174" authorId="0" shapeId="0">
      <text>
        <r>
          <rPr>
            <b/>
            <sz val="9"/>
            <color indexed="81"/>
            <rFont val="Tahoma"/>
            <family val="2"/>
          </rPr>
          <t>Author:</t>
        </r>
        <r>
          <rPr>
            <sz val="9"/>
            <color indexed="81"/>
            <rFont val="Tahoma"/>
            <family val="2"/>
          </rPr>
          <t xml:space="preserve">
OLD NAME WAS -
Foundation bolt</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A203" authorId="0" shapeId="0">
      <text>
        <r>
          <rPr>
            <b/>
            <sz val="9"/>
            <color indexed="81"/>
            <rFont val="Tahoma"/>
            <family val="2"/>
          </rPr>
          <t>Author:</t>
        </r>
        <r>
          <rPr>
            <sz val="9"/>
            <color indexed="81"/>
            <rFont val="Tahoma"/>
            <family val="2"/>
          </rPr>
          <t xml:space="preserve">
BIN NO CHANGED 
OLD BIN NO -7130810026</t>
        </r>
      </text>
    </comment>
    <comment ref="B205" authorId="0" shapeId="0">
      <text>
        <r>
          <rPr>
            <b/>
            <sz val="9"/>
            <color indexed="81"/>
            <rFont val="Tahoma"/>
            <family val="2"/>
          </rPr>
          <t>Author:</t>
        </r>
        <r>
          <rPr>
            <sz val="9"/>
            <color indexed="81"/>
            <rFont val="Tahoma"/>
            <family val="2"/>
          </rPr>
          <t xml:space="preserve">
Earlier name LT U CLAMP</t>
        </r>
      </text>
    </comment>
    <comment ref="A243" authorId="0" shapeId="0">
      <text>
        <r>
          <rPr>
            <b/>
            <sz val="9"/>
            <color indexed="81"/>
            <rFont val="Tahoma"/>
            <family val="2"/>
          </rPr>
          <t>Author:</t>
        </r>
        <r>
          <rPr>
            <sz val="9"/>
            <color indexed="81"/>
            <rFont val="Tahoma"/>
            <family val="2"/>
          </rPr>
          <t xml:space="preserve">
BIN NO CHANGED 
OLD BINCODE WAS 7130810512</t>
        </r>
      </text>
    </comment>
    <comment ref="A245" authorId="0" shapeId="0">
      <text>
        <r>
          <rPr>
            <b/>
            <sz val="9"/>
            <color indexed="81"/>
            <rFont val="Tahoma"/>
            <family val="2"/>
          </rPr>
          <t>Author:</t>
        </r>
        <r>
          <rPr>
            <sz val="9"/>
            <color indexed="81"/>
            <rFont val="Tahoma"/>
            <family val="2"/>
          </rPr>
          <t xml:space="preserve">
BIN NO CHANGED 7130810512 TO 7130810514</t>
        </r>
      </text>
    </comment>
    <comment ref="A310" authorId="0" shapeId="0">
      <text>
        <r>
          <rPr>
            <b/>
            <sz val="9"/>
            <color indexed="81"/>
            <rFont val="Tahoma"/>
            <family val="2"/>
          </rPr>
          <t>Author:</t>
        </r>
        <r>
          <rPr>
            <sz val="9"/>
            <color indexed="81"/>
            <rFont val="Tahoma"/>
            <family val="2"/>
          </rPr>
          <t xml:space="preserve">
bin code changed 
old bin no was 7130830586</t>
        </r>
      </text>
    </comment>
    <comment ref="A319" authorId="0" shapeId="0">
      <text>
        <r>
          <rPr>
            <b/>
            <sz val="9"/>
            <color indexed="81"/>
            <rFont val="Tahoma"/>
            <family val="2"/>
          </rPr>
          <t>Author:</t>
        </r>
        <r>
          <rPr>
            <sz val="9"/>
            <color indexed="81"/>
            <rFont val="Tahoma"/>
            <family val="2"/>
          </rPr>
          <t xml:space="preserve">
BIN NO CHANGED
OLD BIN NO 7130850201</t>
        </r>
      </text>
    </comment>
    <comment ref="A340" authorId="0" shapeId="0">
      <text>
        <r>
          <rPr>
            <b/>
            <sz val="9"/>
            <color indexed="81"/>
            <rFont val="Tahoma"/>
            <family val="2"/>
          </rPr>
          <t>Author:</t>
        </r>
        <r>
          <rPr>
            <sz val="9"/>
            <color indexed="81"/>
            <rFont val="Tahoma"/>
            <family val="2"/>
          </rPr>
          <t xml:space="preserve">
bin code changed old bin no was 7130880006</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A502" authorId="0" shapeId="0">
      <text>
        <r>
          <rPr>
            <b/>
            <sz val="9"/>
            <color indexed="81"/>
            <rFont val="Tahoma"/>
            <family val="2"/>
          </rPr>
          <t>Author:</t>
        </r>
        <r>
          <rPr>
            <sz val="9"/>
            <color indexed="81"/>
            <rFont val="Tahoma"/>
            <family val="2"/>
          </rPr>
          <t xml:space="preserve">
Bin code changed. Earlier bin code was- 7132072007</t>
        </r>
      </text>
    </comment>
    <comment ref="B606" authorId="0" shapeId="0">
      <text>
        <r>
          <rPr>
            <b/>
            <sz val="9"/>
            <color indexed="81"/>
            <rFont val="Tahoma"/>
            <family val="2"/>
          </rPr>
          <t>Author:</t>
        </r>
        <r>
          <rPr>
            <sz val="9"/>
            <color indexed="81"/>
            <rFont val="Tahoma"/>
            <family val="2"/>
          </rPr>
          <t xml:space="preserve">
Earlier Transformer Oil In Barrel </t>
        </r>
      </text>
    </comment>
    <comment ref="A607" authorId="0" shapeId="0">
      <text>
        <r>
          <rPr>
            <b/>
            <sz val="9"/>
            <color indexed="81"/>
            <rFont val="Tahoma"/>
            <family val="2"/>
          </rPr>
          <t>Author:</t>
        </r>
        <r>
          <rPr>
            <sz val="9"/>
            <color indexed="81"/>
            <rFont val="Tahoma"/>
            <family val="2"/>
          </rPr>
          <t xml:space="preserve">
Earlier bin no was 7132457798</t>
        </r>
      </text>
    </comment>
    <comment ref="B607" authorId="0" shapeId="0">
      <text>
        <r>
          <rPr>
            <b/>
            <sz val="9"/>
            <color indexed="81"/>
            <rFont val="Tahoma"/>
            <family val="2"/>
          </rPr>
          <t>Author:</t>
        </r>
        <r>
          <rPr>
            <sz val="9"/>
            <color indexed="81"/>
            <rFont val="Tahoma"/>
            <family val="2"/>
          </rPr>
          <t xml:space="preserve">
Earlier Transformer Oil In Tanker </t>
        </r>
      </text>
    </comment>
    <comment ref="A614" authorId="0" shapeId="0">
      <text>
        <r>
          <rPr>
            <b/>
            <sz val="9"/>
            <color indexed="81"/>
            <rFont val="Tahoma"/>
            <family val="2"/>
          </rPr>
          <t>Shweta Shrivasbin code changed  old bin code was 7132475019</t>
        </r>
      </text>
    </comment>
    <comment ref="A620" authorId="0" shapeId="0">
      <text>
        <r>
          <rPr>
            <b/>
            <sz val="9"/>
            <color indexed="81"/>
            <rFont val="Tahoma"/>
            <family val="2"/>
          </rPr>
          <t>Author:</t>
        </r>
        <r>
          <rPr>
            <sz val="9"/>
            <color indexed="81"/>
            <rFont val="Tahoma"/>
            <family val="2"/>
          </rPr>
          <t xml:space="preserve">
bin code changed old bin code was 7132478012</t>
        </r>
      </text>
    </comment>
    <comment ref="A656" authorId="0" shapeId="0">
      <text>
        <r>
          <rPr>
            <b/>
            <sz val="9"/>
            <color indexed="81"/>
            <rFont val="Tahoma"/>
            <family val="2"/>
          </rPr>
          <t>Author:</t>
        </r>
        <r>
          <rPr>
            <sz val="9"/>
            <color indexed="81"/>
            <rFont val="Tahoma"/>
            <family val="2"/>
          </rPr>
          <t xml:space="preserve">
bin code changed 
old bin no was  7132444005</t>
        </r>
      </text>
    </comment>
    <comment ref="A664" authorId="0" shapeId="0">
      <text>
        <r>
          <rPr>
            <b/>
            <sz val="9"/>
            <color indexed="81"/>
            <rFont val="Tahoma"/>
            <family val="2"/>
          </rPr>
          <t>Shweta Shrivastav:Bin code changed , old bincode : 7130820010</t>
        </r>
      </text>
    </comment>
    <comment ref="A667" authorId="0" shapeId="0">
      <text>
        <r>
          <rPr>
            <b/>
            <sz val="9"/>
            <color indexed="81"/>
            <rFont val="Tahoma"/>
            <family val="2"/>
          </rPr>
          <t>Author:</t>
        </r>
        <r>
          <rPr>
            <sz val="9"/>
            <color indexed="81"/>
            <rFont val="Tahoma"/>
            <family val="2"/>
          </rPr>
          <t xml:space="preserve">
bin code changed old bin code was 7130800033</t>
        </r>
      </text>
    </comment>
    <comment ref="B677" authorId="0" shapeId="0">
      <text>
        <r>
          <rPr>
            <sz val="9"/>
            <color indexed="81"/>
            <rFont val="Tahoma"/>
            <family val="2"/>
          </rPr>
          <t xml:space="preserve">shweta shrivastava:
</t>
        </r>
        <r>
          <rPr>
            <sz val="8"/>
            <color indexed="81"/>
            <rFont val="Tahoma"/>
            <family val="2"/>
          </rPr>
          <t>Earlier -- 16 kVA, Aluminium wound ISI Marked, 11/0.433 kV Distribution Transformer having energy efficiency level '1' (Without Box)</t>
        </r>
      </text>
    </comment>
    <comment ref="B678"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(Without Box)</t>
        </r>
      </text>
    </comment>
    <comment ref="B679"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(Without Box)</t>
        </r>
      </text>
    </comment>
    <comment ref="B680"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(Without Box)</t>
        </r>
      </text>
    </comment>
    <comment ref="B681"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(Without Box)</t>
        </r>
      </text>
    </comment>
    <comment ref="B682"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(Without Box)</t>
        </r>
      </text>
    </comment>
    <comment ref="B683" authorId="0" shapeId="0">
      <text>
        <r>
          <rPr>
            <b/>
            <sz val="9"/>
            <color indexed="81"/>
            <rFont val="Tahoma"/>
            <family val="2"/>
          </rPr>
          <t>Author:</t>
        </r>
        <r>
          <rPr>
            <sz val="9"/>
            <color indexed="81"/>
            <rFont val="Tahoma"/>
            <family val="2"/>
          </rPr>
          <t xml:space="preserve">
Earlier 500 kVA, Copper wound ISI Marked, 11/0.433 kV Distribution Transformer having energy efficiency level '1' (Without Box)</t>
        </r>
      </text>
    </comment>
    <comment ref="B684"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 Secondary Terminal Box)</t>
        </r>
      </text>
    </comment>
    <comment ref="B685"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 Secondary Terminal Box)</t>
        </r>
      </text>
    </comment>
    <comment ref="B686"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 Secondary Terminal Box)</t>
        </r>
      </text>
    </comment>
    <comment ref="B687"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 Secondary Terminal Box)</t>
        </r>
      </text>
    </comment>
    <comment ref="B688"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 Secondary Terminal Box)</t>
        </r>
      </text>
    </comment>
  </commentList>
</comments>
</file>

<file path=xl/comments2.xml><?xml version="1.0" encoding="utf-8"?>
<comments xmlns="http://schemas.openxmlformats.org/spreadsheetml/2006/main">
  <authors>
    <author>Author</author>
  </authors>
  <commentList>
    <comment ref="B47" authorId="0" shapeId="0">
      <text>
        <r>
          <rPr>
            <b/>
            <sz val="9"/>
            <color indexed="81"/>
            <rFont val="Tahoma"/>
            <family val="2"/>
          </rPr>
          <t>Author:</t>
        </r>
        <r>
          <rPr>
            <sz val="9"/>
            <color indexed="81"/>
            <rFont val="Tahoma"/>
            <family val="2"/>
          </rPr>
          <t xml:space="preserve">
Earlier name was Incidental Charges @ 7.5% on Sub-Total-1 : -
</t>
        </r>
      </text>
    </comment>
    <comment ref="B51" authorId="0" shapeId="0">
      <text>
        <r>
          <rPr>
            <b/>
            <sz val="9"/>
            <color indexed="81"/>
            <rFont val="Tahoma"/>
            <family val="2"/>
          </rPr>
          <t>Author:</t>
        </r>
        <r>
          <rPr>
            <sz val="9"/>
            <color indexed="81"/>
            <rFont val="Tahoma"/>
            <family val="2"/>
          </rPr>
          <t xml:space="preserve">
Earlier name was - Transportation charges @ 4% on Column no. 21</t>
        </r>
      </text>
    </comment>
    <comment ref="B55"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- 20, 22, 23, 24, 25, 26</t>
        </r>
      </text>
    </comment>
    <comment ref="B56" authorId="0" shapeId="0">
      <text>
        <r>
          <rPr>
            <b/>
            <sz val="9"/>
            <color indexed="81"/>
            <rFont val="Tahoma"/>
            <family val="2"/>
          </rPr>
          <t>Author:</t>
        </r>
        <r>
          <rPr>
            <sz val="9"/>
            <color indexed="81"/>
            <rFont val="Tahoma"/>
            <family val="2"/>
          </rPr>
          <t xml:space="preserve">
Name changed. Earlier name was - Total Estimated Cost excluding GST (Row 21, 22, 23, 24, 25, 26, 27)</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2.6 cmt for H-Beam and 2.2 Cmt for PCC Pole </t>
        </r>
      </text>
    </comment>
    <comment ref="C20" authorId="0" shapeId="0">
      <text>
        <r>
          <rPr>
            <b/>
            <sz val="9"/>
            <color indexed="81"/>
            <rFont val="Tahoma"/>
            <family val="2"/>
          </rPr>
          <t>Author:</t>
        </r>
        <r>
          <rPr>
            <sz val="9"/>
            <color indexed="81"/>
            <rFont val="Tahoma"/>
            <family val="2"/>
          </rPr>
          <t xml:space="preserve">
2.6 cmt for H-Beam and 2.2 Cmt for PCC Pole </t>
        </r>
      </text>
    </comment>
    <comment ref="B36" authorId="0" shapeId="0">
      <text>
        <r>
          <rPr>
            <b/>
            <sz val="9"/>
            <color indexed="81"/>
            <rFont val="Tahoma"/>
            <family val="2"/>
          </rPr>
          <t>Author:</t>
        </r>
        <r>
          <rPr>
            <sz val="9"/>
            <color indexed="81"/>
            <rFont val="Tahoma"/>
            <family val="2"/>
          </rPr>
          <t xml:space="preserve">
Earlier name was Incidental charges @7.5% on SUB TOTAL-1</t>
        </r>
      </text>
    </comment>
    <comment ref="B40" authorId="0" shapeId="0">
      <text>
        <r>
          <rPr>
            <b/>
            <sz val="9"/>
            <color indexed="81"/>
            <rFont val="Tahoma"/>
            <family val="2"/>
          </rPr>
          <t>Author:</t>
        </r>
        <r>
          <rPr>
            <sz val="9"/>
            <color indexed="81"/>
            <rFont val="Tahoma"/>
            <family val="2"/>
          </rPr>
          <t xml:space="preserve">
Earlier name was - Transportation charges @ 4% Serial No- 22</t>
        </r>
      </text>
    </comment>
    <comment ref="B44"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- 21, 23, 24, 25, 26, 27
</t>
        </r>
      </text>
    </comment>
    <comment ref="B45" authorId="0" shapeId="0">
      <text>
        <r>
          <rPr>
            <b/>
            <sz val="9"/>
            <color indexed="81"/>
            <rFont val="Tahoma"/>
            <family val="2"/>
          </rPr>
          <t>Author:</t>
        </r>
        <r>
          <rPr>
            <sz val="9"/>
            <color indexed="81"/>
            <rFont val="Tahoma"/>
            <family val="2"/>
          </rPr>
          <t xml:space="preserve">
Name changed. Earlier name was - Total Estimated Cost excluding GST (Row 21, 22, 23, 24, 25, 26, 27)</t>
        </r>
      </text>
    </comment>
  </commentList>
</comments>
</file>

<file path=xl/comments4.xml><?xml version="1.0" encoding="utf-8"?>
<comments xmlns="http://schemas.openxmlformats.org/spreadsheetml/2006/main">
  <authors>
    <author>Author</author>
  </authors>
  <commentList>
    <comment ref="B38" authorId="0" shapeId="0">
      <text>
        <r>
          <rPr>
            <b/>
            <sz val="9"/>
            <color indexed="81"/>
            <rFont val="Tahoma"/>
            <family val="2"/>
          </rPr>
          <t>Author:</t>
        </r>
        <r>
          <rPr>
            <sz val="9"/>
            <color indexed="81"/>
            <rFont val="Tahoma"/>
            <family val="2"/>
          </rPr>
          <t xml:space="preserve">
Earlier name was Incidental charges @ 7.5% on Sub Total-1</t>
        </r>
      </text>
    </comment>
    <comment ref="B42" authorId="0" shapeId="0">
      <text>
        <r>
          <rPr>
            <b/>
            <sz val="9"/>
            <color indexed="81"/>
            <rFont val="Tahoma"/>
            <family val="2"/>
          </rPr>
          <t>Author:</t>
        </r>
        <r>
          <rPr>
            <sz val="9"/>
            <color indexed="81"/>
            <rFont val="Tahoma"/>
            <family val="2"/>
          </rPr>
          <t xml:space="preserve">
Earlier name was - Transportation charges @ 4% on Column no. 17
</t>
        </r>
      </text>
    </comment>
    <comment ref="B46"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- 16, 18, 19, 20, 21, 22</t>
        </r>
      </text>
    </comment>
    <comment ref="B47" authorId="0" shapeId="0">
      <text>
        <r>
          <rPr>
            <b/>
            <sz val="9"/>
            <color indexed="81"/>
            <rFont val="Tahoma"/>
            <family val="2"/>
          </rPr>
          <t>Author:</t>
        </r>
        <r>
          <rPr>
            <sz val="9"/>
            <color indexed="81"/>
            <rFont val="Tahoma"/>
            <family val="2"/>
          </rPr>
          <t xml:space="preserve">
Name changed. Earlier name was - Total Estimated Cost excluding GST (Row 21, 22, 23, 24, 25, 26, 27)</t>
        </r>
      </text>
    </comment>
  </commentList>
</comments>
</file>

<file path=xl/comments5.xml><?xml version="1.0" encoding="utf-8"?>
<comments xmlns="http://schemas.openxmlformats.org/spreadsheetml/2006/main">
  <authors>
    <author>Author</author>
  </authors>
  <commentList>
    <comment ref="B51" authorId="0" shapeId="0">
      <text>
        <r>
          <rPr>
            <b/>
            <sz val="9"/>
            <color indexed="81"/>
            <rFont val="Tahoma"/>
            <family val="2"/>
          </rPr>
          <t>Author:</t>
        </r>
        <r>
          <rPr>
            <sz val="9"/>
            <color indexed="81"/>
            <rFont val="Tahoma"/>
            <family val="2"/>
          </rPr>
          <t xml:space="preserve">
Earlier name was Incidantal Charges @ 7.5% on Sub Total-1</t>
        </r>
      </text>
    </comment>
    <comment ref="B55" authorId="0" shapeId="0">
      <text>
        <r>
          <rPr>
            <b/>
            <sz val="9"/>
            <color indexed="81"/>
            <rFont val="Tahoma"/>
            <family val="2"/>
          </rPr>
          <t>Author:</t>
        </r>
        <r>
          <rPr>
            <sz val="9"/>
            <color indexed="81"/>
            <rFont val="Tahoma"/>
            <family val="2"/>
          </rPr>
          <t xml:space="preserve">
Earlier name was - Transportation charges @ 4% on Column no. 23</t>
        </r>
      </text>
    </comment>
    <comment ref="B59"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- 22, 24, 25, 26, 27, 28</t>
        </r>
      </text>
    </comment>
    <comment ref="B60" authorId="0" shapeId="0">
      <text>
        <r>
          <rPr>
            <b/>
            <sz val="9"/>
            <color indexed="81"/>
            <rFont val="Tahoma"/>
            <family val="2"/>
          </rPr>
          <t>Author:</t>
        </r>
        <r>
          <rPr>
            <sz val="9"/>
            <color indexed="81"/>
            <rFont val="Tahoma"/>
            <family val="2"/>
          </rPr>
          <t xml:space="preserve">
Name changed. Earlier name was - Total Estimated Cost excluding GST (Row 21, 22, 23, 24, 25, 26, 27)</t>
        </r>
      </text>
    </comment>
  </commentList>
</comments>
</file>

<file path=xl/comments6.xml><?xml version="1.0" encoding="utf-8"?>
<comments xmlns="http://schemas.openxmlformats.org/spreadsheetml/2006/main">
  <authors>
    <author>Author</author>
  </authors>
  <commentList>
    <comment ref="B22" authorId="0" shapeId="0">
      <text>
        <r>
          <rPr>
            <b/>
            <sz val="9"/>
            <color indexed="81"/>
            <rFont val="Tahoma"/>
            <family val="2"/>
          </rPr>
          <t>Author:</t>
        </r>
        <r>
          <rPr>
            <sz val="9"/>
            <color indexed="81"/>
            <rFont val="Tahoma"/>
            <family val="2"/>
          </rPr>
          <t xml:space="preserve">
Earlier Name was Incidental charges @7.5% on Sub Total-1</t>
        </r>
      </text>
    </comment>
    <comment ref="B25" authorId="0" shapeId="0">
      <text>
        <r>
          <rPr>
            <b/>
            <sz val="9"/>
            <color indexed="81"/>
            <rFont val="Tahoma"/>
            <family val="2"/>
          </rPr>
          <t>Author:</t>
        </r>
        <r>
          <rPr>
            <sz val="9"/>
            <color indexed="81"/>
            <rFont val="Tahoma"/>
            <family val="2"/>
          </rPr>
          <t xml:space="preserve">
Earlier name was - Transportation charges @4% onserial no- 7</t>
        </r>
      </text>
    </comment>
    <comment ref="B30"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- 6, 8, 9, 10, 11, 12</t>
        </r>
      </text>
    </comment>
  </commentList>
</comments>
</file>

<file path=xl/comments7.xml><?xml version="1.0" encoding="utf-8"?>
<comments xmlns="http://schemas.openxmlformats.org/spreadsheetml/2006/main">
  <authors>
    <author>Author</author>
  </authors>
  <commentList>
    <comment ref="B29" authorId="0" shapeId="0">
      <text>
        <r>
          <rPr>
            <b/>
            <sz val="9"/>
            <color indexed="81"/>
            <rFont val="Tahoma"/>
            <family val="2"/>
          </rPr>
          <t>Author:</t>
        </r>
        <r>
          <rPr>
            <sz val="9"/>
            <color indexed="81"/>
            <rFont val="Tahoma"/>
            <family val="2"/>
          </rPr>
          <t xml:space="preserve">
Earlier Name was Incidental charges @7.5% on Sub Total-1</t>
        </r>
      </text>
    </comment>
    <comment ref="B31" authorId="0" shapeId="0">
      <text>
        <r>
          <rPr>
            <b/>
            <sz val="9"/>
            <color indexed="81"/>
            <rFont val="Tahoma"/>
            <family val="2"/>
          </rPr>
          <t>Author:</t>
        </r>
        <r>
          <rPr>
            <sz val="9"/>
            <color indexed="81"/>
            <rFont val="Tahoma"/>
            <family val="2"/>
          </rPr>
          <t xml:space="preserve">
Earlier name was - Labour charges as per Schedule No.- AL-3 (B) (Revised for one Pole)</t>
        </r>
      </text>
    </comment>
    <comment ref="B32" authorId="0" shapeId="0">
      <text>
        <r>
          <rPr>
            <b/>
            <sz val="9"/>
            <color indexed="81"/>
            <rFont val="Tahoma"/>
            <family val="2"/>
          </rPr>
          <t>Author:</t>
        </r>
        <r>
          <rPr>
            <sz val="9"/>
            <color indexed="81"/>
            <rFont val="Tahoma"/>
            <family val="2"/>
          </rPr>
          <t xml:space="preserve">
Earlier name was - Transportation charges @ 4% on Sl No- 28</t>
        </r>
      </text>
    </comment>
    <comment ref="B36"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- 14, 16, 17, 18, 19, </t>
        </r>
      </text>
    </comment>
  </commentList>
</comments>
</file>

<file path=xl/comments8.xml><?xml version="1.0" encoding="utf-8"?>
<comments xmlns="http://schemas.openxmlformats.org/spreadsheetml/2006/main">
  <authors>
    <author>Author</author>
  </authors>
  <commentList>
    <comment ref="B47" authorId="0" shapeId="0">
      <text>
        <r>
          <rPr>
            <b/>
            <sz val="9"/>
            <color indexed="81"/>
            <rFont val="Tahoma"/>
            <family val="2"/>
          </rPr>
          <t>Author:</t>
        </r>
        <r>
          <rPr>
            <sz val="9"/>
            <color indexed="81"/>
            <rFont val="Tahoma"/>
            <family val="2"/>
          </rPr>
          <t xml:space="preserve">
Earlier Name was Incidental charges @7.5% on Sub Total-1</t>
        </r>
      </text>
    </comment>
    <comment ref="B50" authorId="0" shapeId="0">
      <text>
        <r>
          <rPr>
            <b/>
            <sz val="9"/>
            <color indexed="81"/>
            <rFont val="Tahoma"/>
            <family val="2"/>
          </rPr>
          <t>Author:</t>
        </r>
        <r>
          <rPr>
            <sz val="9"/>
            <color indexed="81"/>
            <rFont val="Tahoma"/>
            <family val="2"/>
          </rPr>
          <t xml:space="preserve">
Earlier name was - Transportation charges @4% on Sl No- 22</t>
        </r>
      </text>
    </comment>
    <comment ref="B54"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- 21, 23, 24, 25, 26</t>
        </r>
      </text>
    </comment>
  </commentList>
</comments>
</file>

<file path=xl/comments9.xml><?xml version="1.0" encoding="utf-8"?>
<comments xmlns="http://schemas.openxmlformats.org/spreadsheetml/2006/main">
  <authors>
    <author>Author</author>
  </authors>
  <commentList>
    <comment ref="B38" authorId="0" shapeId="0">
      <text>
        <r>
          <rPr>
            <b/>
            <sz val="9"/>
            <color indexed="81"/>
            <rFont val="Tahoma"/>
            <family val="2"/>
          </rPr>
          <t>Author:</t>
        </r>
        <r>
          <rPr>
            <sz val="9"/>
            <color indexed="81"/>
            <rFont val="Tahoma"/>
            <family val="2"/>
          </rPr>
          <t xml:space="preserve">
Earlier name was Incidental charges @7.5% on Sub Total-1</t>
        </r>
      </text>
    </comment>
    <comment ref="B41" authorId="0" shapeId="0">
      <text>
        <r>
          <rPr>
            <b/>
            <sz val="9"/>
            <color indexed="81"/>
            <rFont val="Tahoma"/>
            <family val="2"/>
          </rPr>
          <t>Author:</t>
        </r>
        <r>
          <rPr>
            <sz val="9"/>
            <color indexed="81"/>
            <rFont val="Tahoma"/>
            <family val="2"/>
          </rPr>
          <t xml:space="preserve">
Earlier name was - Transportation charges @4% on Sl. No.-19</t>
        </r>
      </text>
    </comment>
    <comment ref="B45"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- 18, 20, 21, 22, 23,</t>
        </r>
      </text>
    </comment>
  </commentList>
</comments>
</file>

<file path=xl/comments10.xml><?xml version="1.0" encoding="utf-8"?>
<comments xmlns="http://schemas.openxmlformats.org/spreadsheetml/2006/main">
  <authors>
    <author>Author</author>
  </authors>
  <commentList>
    <comment ref="E15" authorId="0" shapeId="0">
      <text>
        <r>
          <rPr>
            <b/>
            <sz val="9"/>
            <color indexed="81"/>
            <rFont val="Tahoma"/>
            <family val="2"/>
          </rPr>
          <t>Author:</t>
        </r>
        <r>
          <rPr>
            <sz val="9"/>
            <color indexed="81"/>
            <rFont val="Tahoma"/>
            <family val="2"/>
          </rPr>
          <t xml:space="preserve">
Assuming 2 kg M-seal @ Rs 450/- per kg + PVC Plate 10 mm thick</t>
        </r>
      </text>
    </comment>
    <comment ref="B19" authorId="0" shapeId="0">
      <text>
        <r>
          <rPr>
            <b/>
            <sz val="9"/>
            <color indexed="81"/>
            <rFont val="Tahoma"/>
            <family val="2"/>
          </rPr>
          <t>Author:</t>
        </r>
        <r>
          <rPr>
            <sz val="9"/>
            <color indexed="81"/>
            <rFont val="Tahoma"/>
            <family val="2"/>
          </rPr>
          <t xml:space="preserve">
Name changed. Earlier name was - 33 kV Polymer Lightning Arrestors</t>
        </r>
      </text>
    </comment>
    <comment ref="B30" authorId="0" shapeId="0">
      <text>
        <r>
          <rPr>
            <b/>
            <sz val="9"/>
            <color indexed="81"/>
            <rFont val="Tahoma"/>
            <family val="2"/>
          </rPr>
          <t>Author:</t>
        </r>
        <r>
          <rPr>
            <sz val="9"/>
            <color indexed="81"/>
            <rFont val="Tahoma"/>
            <family val="2"/>
          </rPr>
          <t xml:space="preserve">
Earlier name was Incidental charges @7.5% on Sub Total-1</t>
        </r>
      </text>
    </comment>
    <comment ref="G32" authorId="0" shapeId="0">
      <text>
        <r>
          <rPr>
            <b/>
            <sz val="9"/>
            <color indexed="81"/>
            <rFont val="Tahoma"/>
            <family val="2"/>
          </rPr>
          <t xml:space="preserve">89326879: </t>
        </r>
        <r>
          <rPr>
            <b/>
            <sz val="14"/>
            <color indexed="81"/>
            <rFont val="Arial"/>
            <family val="2"/>
          </rPr>
          <t>***</t>
        </r>
        <r>
          <rPr>
            <sz val="9"/>
            <color indexed="81"/>
            <rFont val="Tahoma"/>
            <family val="2"/>
          </rPr>
          <t xml:space="preserve">
</t>
        </r>
      </text>
    </comment>
    <comment ref="B33" authorId="0" shapeId="0">
      <text>
        <r>
          <rPr>
            <b/>
            <sz val="9"/>
            <color indexed="81"/>
            <rFont val="Tahoma"/>
            <family val="2"/>
          </rPr>
          <t>Author:</t>
        </r>
        <r>
          <rPr>
            <sz val="9"/>
            <color indexed="81"/>
            <rFont val="Tahoma"/>
            <family val="2"/>
          </rPr>
          <t xml:space="preserve">
Name changed. Earlier name was - Labour Charges for excavation of cable trench beyond the length of HDPE Pipe upto DP Structure</t>
        </r>
      </text>
    </comment>
    <comment ref="B35" authorId="0" shapeId="0">
      <text>
        <r>
          <rPr>
            <b/>
            <sz val="9"/>
            <color indexed="81"/>
            <rFont val="Tahoma"/>
            <family val="2"/>
          </rPr>
          <t>Author:</t>
        </r>
        <r>
          <rPr>
            <sz val="9"/>
            <color indexed="81"/>
            <rFont val="Tahoma"/>
            <family val="2"/>
          </rPr>
          <t xml:space="preserve">
Earlier name was - Transportation charges @4% on Sl. No.- 20
</t>
        </r>
      </text>
    </comment>
    <comment ref="B39"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- 20, 22, 23, 24, 25, 26</t>
        </r>
      </text>
    </comment>
    <comment ref="G43" authorId="0" shapeId="0">
      <text>
        <r>
          <rPr>
            <b/>
            <sz val="9"/>
            <color indexed="81"/>
            <rFont val="Tahoma"/>
            <family val="2"/>
          </rPr>
          <t>Author:</t>
        </r>
        <r>
          <rPr>
            <sz val="9"/>
            <color indexed="81"/>
            <rFont val="Tahoma"/>
            <family val="2"/>
          </rPr>
          <t xml:space="preserve">
Fill appropriate cost (LS amt. 250000.00 taken for calculation)</t>
        </r>
      </text>
    </comment>
    <comment ref="H44" authorId="0" shapeId="0">
      <text>
        <r>
          <rPr>
            <b/>
            <sz val="9"/>
            <color indexed="81"/>
            <rFont val="Tahoma"/>
            <family val="2"/>
          </rPr>
          <t>Author:</t>
        </r>
        <r>
          <rPr>
            <sz val="9"/>
            <color indexed="81"/>
            <rFont val="Tahoma"/>
            <family val="2"/>
          </rPr>
          <t xml:space="preserve">
Fill appropriate cost (LS amt. 250000.00 taken for calculation)</t>
        </r>
      </text>
    </comment>
  </commentList>
</comments>
</file>

<file path=xl/comments11.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Earlier Name was Incidental Charges @7.5% on SUB TOTAL-1</t>
        </r>
      </text>
    </comment>
    <comment ref="B34" authorId="0" shapeId="0">
      <text>
        <r>
          <rPr>
            <b/>
            <sz val="9"/>
            <color indexed="81"/>
            <rFont val="Tahoma"/>
            <family val="2"/>
          </rPr>
          <t>Author:</t>
        </r>
        <r>
          <rPr>
            <sz val="9"/>
            <color indexed="81"/>
            <rFont val="Tahoma"/>
            <family val="2"/>
          </rPr>
          <t xml:space="preserve">
Earlier name was - Transportation charges @4% on Sl. No.- 22
</t>
        </r>
      </text>
    </comment>
    <comment ref="B40"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- 21, 23, 24, 25, 26, 27</t>
        </r>
      </text>
    </comment>
  </commentList>
</comments>
</file>

<file path=xl/comments12.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Earlier unit was - No.</t>
        </r>
      </text>
    </comment>
    <comment ref="B36" authorId="0" shapeId="0">
      <text>
        <r>
          <rPr>
            <b/>
            <sz val="9"/>
            <color indexed="81"/>
            <rFont val="Tahoma"/>
            <family val="2"/>
          </rPr>
          <t>Author:</t>
        </r>
        <r>
          <rPr>
            <sz val="9"/>
            <color indexed="81"/>
            <rFont val="Tahoma"/>
            <family val="2"/>
          </rPr>
          <t xml:space="preserve">
Name changed. Earlier name was - 33 kV Polymer Lightning Arrestors</t>
        </r>
      </text>
    </comment>
    <comment ref="B40" authorId="0" shapeId="0">
      <text>
        <r>
          <rPr>
            <b/>
            <sz val="9"/>
            <color indexed="81"/>
            <rFont val="Tahoma"/>
            <family val="2"/>
          </rPr>
          <t>Author:</t>
        </r>
        <r>
          <rPr>
            <sz val="9"/>
            <color indexed="81"/>
            <rFont val="Tahoma"/>
            <family val="2"/>
          </rPr>
          <t xml:space="preserve">
Item replaced. Earlier item was - " Universal Meter Box for HT meters"</t>
        </r>
      </text>
    </comment>
    <comment ref="C40" authorId="0" shapeId="0">
      <text>
        <r>
          <rPr>
            <b/>
            <sz val="9"/>
            <color indexed="81"/>
            <rFont val="Tahoma"/>
            <family val="2"/>
          </rPr>
          <t>Author:</t>
        </r>
        <r>
          <rPr>
            <sz val="9"/>
            <color indexed="81"/>
            <rFont val="Tahoma"/>
            <family val="2"/>
          </rPr>
          <t xml:space="preserve">
Bin code replaced. Earlier bin code was - 7132406425</t>
        </r>
      </text>
    </comment>
    <comment ref="C41" authorId="0" shapeId="0">
      <text>
        <r>
          <rPr>
            <b/>
            <sz val="9"/>
            <color indexed="81"/>
            <rFont val="Tahoma"/>
            <family val="2"/>
          </rPr>
          <t>Author:</t>
        </r>
        <r>
          <rPr>
            <sz val="9"/>
            <color indexed="81"/>
            <rFont val="Tahoma"/>
            <family val="2"/>
          </rPr>
          <t xml:space="preserve">
Bin code changed. Earlier bin code was - 7131310037</t>
        </r>
      </text>
    </comment>
    <comment ref="B44" authorId="0" shapeId="0">
      <text>
        <r>
          <rPr>
            <b/>
            <sz val="9"/>
            <color indexed="81"/>
            <rFont val="Tahoma"/>
            <family val="2"/>
          </rPr>
          <t>Author:</t>
        </r>
        <r>
          <rPr>
            <sz val="9"/>
            <color indexed="81"/>
            <rFont val="Tahoma"/>
            <family val="2"/>
          </rPr>
          <t xml:space="preserve">
Earlier Name was Incidental charges @7.5% on SUB TOTAL-1</t>
        </r>
      </text>
    </comment>
    <comment ref="B48" authorId="0" shapeId="0">
      <text>
        <r>
          <rPr>
            <b/>
            <sz val="9"/>
            <color indexed="81"/>
            <rFont val="Tahoma"/>
            <family val="2"/>
          </rPr>
          <t>Author:</t>
        </r>
        <r>
          <rPr>
            <sz val="9"/>
            <color indexed="81"/>
            <rFont val="Tahoma"/>
            <family val="2"/>
          </rPr>
          <t xml:space="preserve">
Earlier name was - Transportation charges @ 4% on Column no. 21</t>
        </r>
      </text>
    </comment>
    <comment ref="B52"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- 25, 27, 28, 29, 30, 31</t>
        </r>
      </text>
    </comment>
  </commentList>
</comments>
</file>

<file path=xl/comments13.xml><?xml version="1.0" encoding="utf-8"?>
<comments xmlns="http://schemas.openxmlformats.org/spreadsheetml/2006/main">
  <authors>
    <author>Author</author>
  </authors>
  <commentList>
    <comment ref="D13" authorId="0" shapeId="0">
      <text>
        <r>
          <rPr>
            <b/>
            <sz val="9"/>
            <color indexed="81"/>
            <rFont val="Tahoma"/>
            <family val="2"/>
          </rPr>
          <t>Author:</t>
        </r>
        <r>
          <rPr>
            <sz val="9"/>
            <color indexed="81"/>
            <rFont val="Tahoma"/>
            <family val="2"/>
          </rPr>
          <t xml:space="preserve">
Earlier unit was - Set</t>
        </r>
      </text>
    </comment>
    <comment ref="B34" authorId="0" shapeId="0">
      <text>
        <r>
          <rPr>
            <b/>
            <sz val="9"/>
            <color indexed="81"/>
            <rFont val="Tahoma"/>
            <family val="2"/>
          </rPr>
          <t>Author:</t>
        </r>
        <r>
          <rPr>
            <sz val="9"/>
            <color indexed="81"/>
            <rFont val="Tahoma"/>
            <family val="2"/>
          </rPr>
          <t xml:space="preserve">
Earlier Name was Incidental charges @7.5% on SUB TOTAL-1</t>
        </r>
      </text>
    </comment>
    <comment ref="B36" authorId="0" shapeId="0">
      <text>
        <r>
          <rPr>
            <b/>
            <sz val="9"/>
            <color indexed="81"/>
            <rFont val="Tahoma"/>
            <family val="2"/>
          </rPr>
          <t>Author:</t>
        </r>
        <r>
          <rPr>
            <sz val="9"/>
            <color indexed="81"/>
            <rFont val="Tahoma"/>
            <family val="2"/>
          </rPr>
          <t xml:space="preserve">
Earlier name was - Transportation charges @4% on Sl. No.-24</t>
        </r>
      </text>
    </comment>
    <comment ref="B42"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- 23, 25, 26, 27, 28, 29</t>
        </r>
      </text>
    </comment>
  </commentList>
</comments>
</file>

<file path=xl/comments14.xml><?xml version="1.0" encoding="utf-8"?>
<comments xmlns="http://schemas.openxmlformats.org/spreadsheetml/2006/main">
  <authors>
    <author>Author</author>
  </authors>
  <commentList>
    <comment ref="B14" authorId="0" shapeId="0">
      <text>
        <r>
          <rPr>
            <b/>
            <sz val="9"/>
            <color indexed="81"/>
            <rFont val="Tahoma"/>
            <family val="2"/>
          </rPr>
          <t>Author:</t>
        </r>
        <r>
          <rPr>
            <sz val="9"/>
            <color indexed="81"/>
            <rFont val="Tahoma"/>
            <family val="2"/>
          </rPr>
          <t xml:space="preserve">
Earlier name was -- End terminating jointing kit for 240 sqmm XLPE cable</t>
        </r>
      </text>
    </comment>
    <comment ref="E17" authorId="0" shapeId="0">
      <text>
        <r>
          <rPr>
            <b/>
            <sz val="9"/>
            <color indexed="81"/>
            <rFont val="Tahoma"/>
            <family val="2"/>
          </rPr>
          <t>Author:</t>
        </r>
        <r>
          <rPr>
            <sz val="9"/>
            <color indexed="81"/>
            <rFont val="Tahoma"/>
            <family val="2"/>
          </rPr>
          <t xml:space="preserve">
Assuming 2 kg M-seal @ Rs 450/- per kg + PVC Plate 10 mm thick</t>
        </r>
      </text>
    </comment>
    <comment ref="B22" authorId="0" shapeId="0">
      <text>
        <r>
          <rPr>
            <b/>
            <sz val="9"/>
            <color indexed="81"/>
            <rFont val="Tahoma"/>
            <family val="2"/>
          </rPr>
          <t>Author:</t>
        </r>
        <r>
          <rPr>
            <sz val="9"/>
            <color indexed="81"/>
            <rFont val="Tahoma"/>
            <family val="2"/>
          </rPr>
          <t xml:space="preserve">
Name changed. Earlier name was - 33 kV Polymer Lightning Arrestors</t>
        </r>
      </text>
    </comment>
    <comment ref="B33" authorId="0" shapeId="0">
      <text>
        <r>
          <rPr>
            <b/>
            <sz val="9"/>
            <color indexed="81"/>
            <rFont val="Tahoma"/>
            <family val="2"/>
          </rPr>
          <t>Author:</t>
        </r>
        <r>
          <rPr>
            <sz val="9"/>
            <color indexed="81"/>
            <rFont val="Tahoma"/>
            <family val="2"/>
          </rPr>
          <t xml:space="preserve">
Earlier Name was Incidental charges @7.5% on SUB TOTAL-1</t>
        </r>
      </text>
    </comment>
    <comment ref="B36" authorId="0" shapeId="0">
      <text>
        <r>
          <rPr>
            <b/>
            <sz val="9"/>
            <color indexed="81"/>
            <rFont val="Tahoma"/>
            <family val="2"/>
          </rPr>
          <t>Author:</t>
        </r>
        <r>
          <rPr>
            <sz val="9"/>
            <color indexed="81"/>
            <rFont val="Tahoma"/>
            <family val="2"/>
          </rPr>
          <t xml:space="preserve">
Earlier name was - Transportation charges @4% on Sl.No.- 23
</t>
        </r>
      </text>
    </comment>
    <comment ref="B40"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- 22, 24, 25, 26,27</t>
        </r>
      </text>
    </comment>
  </commentList>
</comments>
</file>

<file path=xl/comments15.xml><?xml version="1.0" encoding="utf-8"?>
<comments xmlns="http://schemas.openxmlformats.org/spreadsheetml/2006/main">
  <authors>
    <author>Author</author>
  </authors>
  <commentList>
    <comment ref="B31" authorId="0" shapeId="0">
      <text>
        <r>
          <rPr>
            <sz val="9"/>
            <color indexed="81"/>
            <rFont val="Tahoma"/>
            <family val="2"/>
          </rPr>
          <t>Earlier Name was Incidental charges @7.5% on SUB TOTAL-1</t>
        </r>
      </text>
    </comment>
    <comment ref="B35" authorId="0" shapeId="0">
      <text>
        <r>
          <rPr>
            <b/>
            <sz val="9"/>
            <color indexed="81"/>
            <rFont val="Tahoma"/>
            <family val="2"/>
          </rPr>
          <t>Author:</t>
        </r>
        <r>
          <rPr>
            <sz val="9"/>
            <color indexed="81"/>
            <rFont val="Tahoma"/>
            <family val="2"/>
          </rPr>
          <t xml:space="preserve">
Earlier name was - Transportation charges @ 4% on Column no. 21  </t>
        </r>
      </text>
    </comment>
    <comment ref="B39" authorId="0" shapeId="0">
      <text>
        <r>
          <rPr>
            <b/>
            <sz val="9"/>
            <color indexed="81"/>
            <rFont val="Tahoma"/>
            <family val="2"/>
          </rPr>
          <t>Author:</t>
        </r>
        <r>
          <rPr>
            <sz val="9"/>
            <color indexed="81"/>
            <rFont val="Tahoma"/>
            <family val="2"/>
          </rPr>
          <t xml:space="preserve">
Name changed. Earlier name was - Overhead Charges @ 12.5% [Market Fluctuation, Service Tax, Contractor's profit etc.] on Row - 20, 22, 23, 24, 25,</t>
        </r>
      </text>
    </comment>
    <comment ref="G43" authorId="0" shapeId="0">
      <text>
        <r>
          <rPr>
            <b/>
            <sz val="9"/>
            <color indexed="81"/>
            <rFont val="Tahoma"/>
            <family val="2"/>
          </rPr>
          <t>Author:</t>
        </r>
        <r>
          <rPr>
            <sz val="9"/>
            <color indexed="81"/>
            <rFont val="Tahoma"/>
            <family val="2"/>
          </rPr>
          <t xml:space="preserve">
Fill appropriate cost (LS amt. 200000.00 taken for calculation)</t>
        </r>
      </text>
    </comment>
    <comment ref="H43" authorId="0" shapeId="0">
      <text>
        <r>
          <rPr>
            <b/>
            <sz val="9"/>
            <color indexed="81"/>
            <rFont val="Tahoma"/>
            <family val="2"/>
          </rPr>
          <t>Author:</t>
        </r>
        <r>
          <rPr>
            <sz val="9"/>
            <color indexed="81"/>
            <rFont val="Tahoma"/>
            <family val="2"/>
          </rPr>
          <t xml:space="preserve">
Fill appropriate cost (LS amt. 200000.00 taken for calculation)</t>
        </r>
      </text>
    </comment>
  </commentList>
</comments>
</file>

<file path=xl/sharedStrings.xml><?xml version="1.0" encoding="utf-8"?>
<sst xmlns="http://schemas.openxmlformats.org/spreadsheetml/2006/main" count="4315" uniqueCount="1934">
  <si>
    <t>COST SCHEDULE  A-1</t>
  </si>
  <si>
    <t>2024-25</t>
  </si>
  <si>
    <t>1 KM OF 33 kV LINE ON PCC POLES / H-BEAMS WITH MAXIMUM SPAN OF 100 METERS USING RACCOON CONDUCTOR</t>
  </si>
  <si>
    <t>S No</t>
  </si>
  <si>
    <t>PARTICULARS</t>
  </si>
  <si>
    <t xml:space="preserve">New SAP Bin Code </t>
  </si>
  <si>
    <t>Unit</t>
  </si>
  <si>
    <t>280 Kg; 9.1 Mtr long PCC Pole</t>
  </si>
  <si>
    <t>"H" Beam 152x152mm 37.1 Kg/Mtr 13.0 Mtr</t>
  </si>
  <si>
    <t>365 Kg 11 Mtr long PCC Pole</t>
  </si>
  <si>
    <t>Qty</t>
  </si>
  <si>
    <t xml:space="preserve">Rate </t>
  </si>
  <si>
    <t xml:space="preserve">Amount </t>
  </si>
  <si>
    <t>Rate</t>
  </si>
  <si>
    <t xml:space="preserve">280 Kg; 9.1 Mtr long PCC Pole </t>
  </si>
  <si>
    <t>No</t>
  </si>
  <si>
    <t>2</t>
  </si>
  <si>
    <t xml:space="preserve">H-Beam 152x152 mm 37.1 Kg/Mtr 13 M (482.30 Kg) x 10 No = 4823 Kgs </t>
  </si>
  <si>
    <t>Kg</t>
  </si>
  <si>
    <t>3</t>
  </si>
  <si>
    <t xml:space="preserve">365 Kg; 11 Mtr long PCC Pole </t>
  </si>
  <si>
    <t>33 kV "V" Cross arm 75x75x6 mm</t>
  </si>
  <si>
    <t xml:space="preserve">Back Clamp for Cross Arm </t>
  </si>
  <si>
    <t>(i) Stay Clamp for PCC Pole</t>
  </si>
  <si>
    <t>Pair</t>
  </si>
  <si>
    <t>(ii) Stay Clamp for "H" Beam</t>
  </si>
  <si>
    <t>33 kV Top Clamps</t>
  </si>
  <si>
    <t>Earthing Set (Coil earth as per Drg. No. g/007)</t>
  </si>
  <si>
    <t>33 kV Polymeric Pin insulator with Pin</t>
  </si>
  <si>
    <t>Raccoon ACSR Conductor (80 Sqmm, Al. Eq) with 3% sag</t>
  </si>
  <si>
    <t>Mtr</t>
  </si>
  <si>
    <t xml:space="preserve">Jointing Sleeves suitable ( for 80 Sqmm, Al. Eq. ACSR cond.)   </t>
  </si>
  <si>
    <t>(i) Stay set 20 mm</t>
  </si>
  <si>
    <t>(ii) Stay Clamp For PCC Pole</t>
  </si>
  <si>
    <t>(iii) Stay Clamp For "H" Beam</t>
  </si>
  <si>
    <t>(iv) Stay Wire 7/8 SWG @ 8.5 kg/  stay</t>
  </si>
  <si>
    <t>Concreting of supports @ 0.6 Cmt. Per pole for H-Beam ; @ 0.5 Cmt. Per pole for 365 kG PCC; and @ 0.3 Cmt per stay and @ 0.05 Cmt per pole for base padding for PCC / H-Beam pole. (1:3:6)</t>
  </si>
  <si>
    <t xml:space="preserve">Cmt </t>
  </si>
  <si>
    <t>Material cost including GST and labour.</t>
  </si>
  <si>
    <t xml:space="preserve">Red Oxide Paint </t>
  </si>
  <si>
    <t>Ltr</t>
  </si>
  <si>
    <t xml:space="preserve">Aluminium Paint </t>
  </si>
  <si>
    <t>Barbed Wire (@ 2 Kg/Pole)</t>
  </si>
  <si>
    <t xml:space="preserve">Danger Board </t>
  </si>
  <si>
    <t>M.S. Nuts and Bolts</t>
  </si>
  <si>
    <t>16x65 mm</t>
  </si>
  <si>
    <t>16x90 mm</t>
  </si>
  <si>
    <t>16x140 mm</t>
  </si>
  <si>
    <t>16x160 mm</t>
  </si>
  <si>
    <t xml:space="preserve"> Guarding 33 kV </t>
  </si>
  <si>
    <t>Rs</t>
  </si>
  <si>
    <t xml:space="preserve">(i) G.I. Wire 6 SWG </t>
  </si>
  <si>
    <t xml:space="preserve">(ii) G.I. Wire 8 SWG </t>
  </si>
  <si>
    <t xml:space="preserve">(iii) 33 kV guarding channel </t>
  </si>
  <si>
    <t>Set</t>
  </si>
  <si>
    <t>(iv) Stay Clamp Set</t>
  </si>
  <si>
    <t>(v) M.S. Nut &amp; Bolt 16x140 mm</t>
  </si>
  <si>
    <t xml:space="preserve">Kg </t>
  </si>
  <si>
    <t xml:space="preserve">(vi) I--Bolt Big Size </t>
  </si>
  <si>
    <t>(vii) Stay set 20 mm complete</t>
  </si>
  <si>
    <t>(viii) Stay wire 7/8 SWG &amp; 8.5 Kg/stay</t>
  </si>
  <si>
    <t>(ix) M.S.Nuts &amp; Bolts 16x90 mm.</t>
  </si>
  <si>
    <t>SUB TOTAL-1 (Material cost including GST)</t>
  </si>
  <si>
    <t>Material cost excluding GST (Sub Total-1/1.18)</t>
  </si>
  <si>
    <t>Back filling of PCC Pole with boulders @ 0.35 Cmt per pole</t>
  </si>
  <si>
    <t>Labour charges as per Schedule No.- AL-1</t>
  </si>
  <si>
    <t>Labour charges for concreting</t>
  </si>
  <si>
    <t>Cmt</t>
  </si>
  <si>
    <t>NAME CHANGED</t>
  </si>
  <si>
    <t>(i)</t>
  </si>
  <si>
    <t>Upto 100 km @ 2% on Serial no. 21</t>
  </si>
  <si>
    <t>(ii)</t>
  </si>
  <si>
    <t>(iii)</t>
  </si>
  <si>
    <t>Above 200 km @ 4% on Serial no. 21</t>
  </si>
  <si>
    <t>Overhead Charges @ 12.5% [Market Fluctuation, Service Tax, Contractor's profit etc.] on Serial no. - 21, 22, 23, 24, 25, 26 (i)</t>
  </si>
  <si>
    <t>Total Estimated Cost excluding GST [Serial no. 21, 22, 23, 24, 25, 26(i), 27]</t>
  </si>
  <si>
    <t>Applicable CGST @ 9% on Serial no. 28</t>
  </si>
  <si>
    <t>Applicable SGST @ 9% on Serial no. 28</t>
  </si>
  <si>
    <t>Total Estimated Cost including GST (Serial no. 28+29+30)</t>
  </si>
  <si>
    <t xml:space="preserve">Total Estimated Cost including GST (Rounded off) </t>
  </si>
  <si>
    <t>Note:-</t>
  </si>
  <si>
    <t>Transportation charges of line materials are calculated in this schedule "upto 100 km only" for "PURE REFERENCE". Officers are advised to take the appropriate transportation charges as per their actual field conditions while preparing the estimates.</t>
  </si>
  <si>
    <t>Schedule A-2 (B) is to be supplemented with every 1.0 Km of 33 kV line.</t>
  </si>
  <si>
    <t>All the rates are with considering price variation clause.</t>
  </si>
  <si>
    <t>COST SCHEDULE   A-2 (A)</t>
  </si>
  <si>
    <t>S. No.</t>
  </si>
  <si>
    <t>PCC Pole 280 kg 9.1 Mtr. Long</t>
  </si>
  <si>
    <t>H-Beams 37.1 Kg/Mtr., 13 Mtr. Long</t>
  </si>
  <si>
    <t>1</t>
  </si>
  <si>
    <t>6</t>
  </si>
  <si>
    <t>280 Kg.,9.1 Mtrs. long PCC Poles</t>
  </si>
  <si>
    <t xml:space="preserve">H-Beams 152 X 152 mm., 37.1 Kg/Mtr 13 Mtr. Long (482.3 Kg x 4 No = 1929.2 Kgs) </t>
  </si>
  <si>
    <t>D.C.cross- arm of 100 X  50 X 6 mm. suitable for 5' centre DP</t>
  </si>
  <si>
    <t>33 kV Strain H.W. fitting</t>
  </si>
  <si>
    <t>33 kV Polymer Disc Insulator</t>
  </si>
  <si>
    <t>DOG ACSR Conductor (100 Sqmm, Al. Eq) with 3% sag</t>
  </si>
  <si>
    <t>No.</t>
  </si>
  <si>
    <t xml:space="preserve">DC cross arm 3.8 Mtr. Channel of 100x50 mm  </t>
  </si>
  <si>
    <t>(i) Stay Clamp For PCC Pole</t>
  </si>
  <si>
    <t>(ii) Stay Clamp For "H" Beam</t>
  </si>
  <si>
    <t>Each</t>
  </si>
  <si>
    <t>Concreting of supports @ 0.5 Cmt Per pole for PCC Pole and @ 0.05 Cmt per pole for base padding for PCC pole (1:3:6)</t>
  </si>
  <si>
    <t xml:space="preserve">Cmt.  </t>
  </si>
  <si>
    <t>Concreting of supports @ 0.6 Cmt. Per pole for H-Beam  and @ 0.05 Cmt per pole for base padding for H-Beam pole (1:3:6)</t>
  </si>
  <si>
    <t>M.S.Angle 75x75x6 mm (for bracing 4 No. @ 60 kg each)</t>
  </si>
  <si>
    <t>Red oxide paint</t>
  </si>
  <si>
    <t>Aluminium paint</t>
  </si>
  <si>
    <t>Danger Board</t>
  </si>
  <si>
    <t>Strain Plate (65x8) mm</t>
  </si>
  <si>
    <t>M.S.Nuts and Bolts</t>
  </si>
  <si>
    <t>16x40 mm</t>
  </si>
  <si>
    <t>16x200 mm</t>
  </si>
  <si>
    <t>T-Clamp for Dog Conductor.</t>
  </si>
  <si>
    <t>Labour charges for concreting of PCC Pole</t>
  </si>
  <si>
    <t>Labour charges for concreting of H-Beam Pole</t>
  </si>
  <si>
    <t>Labour charges as per Schedule No.- AL-2(A)</t>
  </si>
  <si>
    <t>COST SCHEDULE   A-2 (B)</t>
  </si>
  <si>
    <t>33 kV DP STRUCTURE ON  PCC POLES / H-BEAM POLE (TO BE SUPPLEMENTED WITH EVERY 1.0 KM OF LINE OF RACCOON / DOG  CONDUCTOR)</t>
  </si>
  <si>
    <t>37.1 Kg/Mtr 13.0 Mtr long H-Beam</t>
  </si>
  <si>
    <t xml:space="preserve">(i) 280 Kg; 9.1 Mtr long PCC Pole </t>
  </si>
  <si>
    <t xml:space="preserve">(ii) H-Beam 152x152 mm 37.1 Kg/Mtr 13 M (482.3 Kg) / pole x 2 No = 964.6 Kgs </t>
  </si>
  <si>
    <t xml:space="preserve">(iii) 365 Kg; 11 Mtr long PCC Pole </t>
  </si>
  <si>
    <t xml:space="preserve">DC cross arm of 100x50 mm Channel 5' Center </t>
  </si>
  <si>
    <t xml:space="preserve">Horizontal &amp; cross bracing 5' centre with set of 4 back clamps </t>
  </si>
  <si>
    <t xml:space="preserve">(iii) M.S.Angle 65X65x6 mm </t>
  </si>
  <si>
    <t>(ii) Stay Clamp for PCC Pole</t>
  </si>
  <si>
    <t>(iii) Stay Clamp for "H" Beam</t>
  </si>
  <si>
    <t>(iv) Stay Wire 7/8 SWG @ 8.5 kg Per Pole</t>
  </si>
  <si>
    <t>Strain Plate (65x8 mm) for 33 kV</t>
  </si>
  <si>
    <t>Concreting @ 0.6 Cmt per pole for H-Beam supports and 0.5 Cmt per pole for 365 kG 11 Mtr. Long PCC @ 0.3 Cmt per stay and @ 0.05 Cmt per pole for base padding for PCC / H-Beam (1:3:6)</t>
  </si>
  <si>
    <t>Labour charges as per Schedule No.- AL-2</t>
  </si>
  <si>
    <t>Note:</t>
  </si>
  <si>
    <t>This Schedule is to be supplemented with Schedule A-1 &amp; A-3.</t>
  </si>
  <si>
    <t>COST SCHEDULE - A-3</t>
  </si>
  <si>
    <t>1 KM OF 33 kV LINE ON PCC POLES  / H-BEAM SUPPORT WITH MAXIMUM SPAN OF 100 METERS USING DOG CONDUCTOR</t>
  </si>
  <si>
    <t>"H" Beam 152x152 mm 37.1 Kg/Mtr 13.0 Mtr</t>
  </si>
  <si>
    <t xml:space="preserve">H-Beam 152x152 mm 37.1 Kg/Mtr 13 M (482.30Kg) x 10 No = 4823 Kgs </t>
  </si>
  <si>
    <t xml:space="preserve">(ii) Stay Clamp For H-Beam Pole </t>
  </si>
  <si>
    <t xml:space="preserve">Jointing Sleeves (suitable for 100 Sqmm, Al. Eq. ACSR cond.)   </t>
  </si>
  <si>
    <t>Stay set 20 mm</t>
  </si>
  <si>
    <t xml:space="preserve">Stay Clamp </t>
  </si>
  <si>
    <t>Stay Wire 7/8 SWG @ 8.5 kg Per stay</t>
  </si>
  <si>
    <t>Concreting of H-Beam supports @ 0.6 cmt. Per pole and @ 0.3 Cmt per stay and @ 0.05 cmt per pole for base padding for PCC / H- Beam pole  (1:3:6)</t>
  </si>
  <si>
    <t xml:space="preserve">Danger Boards </t>
  </si>
  <si>
    <t xml:space="preserve">Binding wire and tape    </t>
  </si>
  <si>
    <t xml:space="preserve"> Guarding</t>
  </si>
  <si>
    <t xml:space="preserve">(i) GI Wire 6 SWG </t>
  </si>
  <si>
    <t xml:space="preserve">(ii) GI Wire 8 SWG </t>
  </si>
  <si>
    <t xml:space="preserve">(iii) 33 kV Guarding Channel </t>
  </si>
  <si>
    <t xml:space="preserve">(vi) I-Bolt Big Size </t>
  </si>
  <si>
    <t>(viii) Stay wire 7/8 SWG &amp; 8.5 Kg/ stay</t>
  </si>
  <si>
    <t>Labour charges as per Schedule No.- AL-3</t>
  </si>
  <si>
    <t>COST SCHEDULE -- A-3 (A)</t>
  </si>
  <si>
    <t>SCHEDULE  FOR  AUGMENTATION  OF  1 kM  OF  33 kV LINE  FROM  RACCOON  TO  DOG  CONDUCTOR</t>
  </si>
  <si>
    <t>S.No.</t>
  </si>
  <si>
    <t>Particulars</t>
  </si>
  <si>
    <t>Cost per Unit</t>
  </si>
  <si>
    <t xml:space="preserve">Cost </t>
  </si>
  <si>
    <t>ACSR Dog Conductor 100 sq.mm</t>
  </si>
  <si>
    <t>Km</t>
  </si>
  <si>
    <t>Jointing Sleeves suitable for Dog ACSR Conductor</t>
  </si>
  <si>
    <t>Guarding</t>
  </si>
  <si>
    <t>(i) GI Wire 6 SWG</t>
  </si>
  <si>
    <t>(ii) GI Wire 8 SWG</t>
  </si>
  <si>
    <t>(iii) 33 kV Guarding Channel (Set)</t>
  </si>
  <si>
    <t>(iv) M.S Nut &amp; Bolt 16x140 mm.</t>
  </si>
  <si>
    <t>(v) I - Bolt Big Size</t>
  </si>
  <si>
    <t>(vi) Stay Set 20 mm Complete</t>
  </si>
  <si>
    <t>(vii) Stay Wire 7/8 SWG @ 8.5 Kg. Stay</t>
  </si>
  <si>
    <t>(viii) MS Nut &amp; Bolt 16x90 mm</t>
  </si>
  <si>
    <t>Concreting of Stay Set @ 0.3 Cmt per stay (1:3:6)</t>
  </si>
  <si>
    <t>Material cost excluding GST ( Sub Total-1/1.18 )</t>
  </si>
  <si>
    <t xml:space="preserve">Labour charges including dismantling &amp; stringing of line for Dog conductor as per Sch No. AL-3(A) </t>
  </si>
  <si>
    <t>Transportation charges of scrap Raccoon conductor from site to Area Store</t>
  </si>
  <si>
    <t>0.09</t>
  </si>
  <si>
    <t>Returnable cost of old Raccoon conductor (cost in 2001-02) assuming 25 years of life &amp; 20 years in service</t>
  </si>
  <si>
    <t xml:space="preserve"> </t>
  </si>
  <si>
    <t>COST SCHEDULE --  A-3 (B)</t>
  </si>
  <si>
    <t>COST  SCHEDULE  FOR ADDITIONAL  (MID SPAN)  POLE  FOR  33 kV  LINE USING  37.1 KG / MTR 13 M. LONG H-BEAM SUPPORT</t>
  </si>
  <si>
    <t>152x152 mm 37.1 Kg/Mtr 13 M (482.30 Kg) H-Beam</t>
  </si>
  <si>
    <t>Qnty</t>
  </si>
  <si>
    <t xml:space="preserve">H-Beam 152x152 mm 37.1 Kg/Mtr 13 M (482.30 Kg) x 1 No = 482.3 Kgs </t>
  </si>
  <si>
    <t xml:space="preserve">Cross Arm Clamp </t>
  </si>
  <si>
    <t>(i) Stay Clamp for "H" Beam</t>
  </si>
  <si>
    <t>33 kV Top Clamp</t>
  </si>
  <si>
    <t>Concreting of H-Beam support @ 0.6 Cmt. per pole and @ 0.05 Cmt per pole for base padding of H-Beam pole (1:3:6).</t>
  </si>
  <si>
    <t xml:space="preserve">Binding wire and tape </t>
  </si>
  <si>
    <t xml:space="preserve">Labour charges as per Schedule No.- AL-3 (B) </t>
  </si>
  <si>
    <t>COST SCHEDULE  A-4</t>
  </si>
  <si>
    <t>1 KM OF 33 kV LINE ON 37.1 KG / MTR 13 M. LONG H-BEAM SUSPENSION TYPE WITH PANTHER CONDUCTOR  (WITH MAXIMUM SPAN OF 50 METERS)</t>
  </si>
  <si>
    <t xml:space="preserve">S. No. </t>
  </si>
  <si>
    <t xml:space="preserve">PARTICULARS </t>
  </si>
  <si>
    <t>New Sap Bin Code</t>
  </si>
  <si>
    <t xml:space="preserve">Unit </t>
  </si>
  <si>
    <t>152x152 mm 37.1 Kg/Mtr 13 M (482.30 Kg) long H-Beam</t>
  </si>
  <si>
    <t xml:space="preserve">H-Beam 152x152 mm 37.1 Kg/Mtr 13 M long (482.30 Kg) x 20 No = 9646 Kgs </t>
  </si>
  <si>
    <t>9646</t>
  </si>
  <si>
    <t>DC Cross arm (100x50 mm) Channel 2.4 Mtr. (1.5 X 20 = 30)</t>
  </si>
  <si>
    <t xml:space="preserve">33 kV Suspension Hardware suitable for Panther Conductor (3x20=60)     </t>
  </si>
  <si>
    <t>33 kV Polymer Disc Insulator (9x20=180)</t>
  </si>
  <si>
    <t>Earthing Set (Coil Earth as per Drg. No. G/007)</t>
  </si>
  <si>
    <t xml:space="preserve"> ACSR  Panther Conductor with 5% sag  </t>
  </si>
  <si>
    <t>Mtr.</t>
  </si>
  <si>
    <t xml:space="preserve">Jointing Sleeves suitable for Panther conductor  </t>
  </si>
  <si>
    <t xml:space="preserve">Stay Set 20 mm Complete  </t>
  </si>
  <si>
    <t xml:space="preserve">Set. </t>
  </si>
  <si>
    <t>Stay Clamp for "H" Beam</t>
  </si>
  <si>
    <t>Stay Wire 7/8 SWG @ 8.5 Kg/Stay</t>
  </si>
  <si>
    <t>Kg.</t>
  </si>
  <si>
    <t>Concreting of H-Beam Supports @ 0.6 Cmt. Per Pole; @ 0.05 Cmt. per Pole for base Padding &amp; @ 0.3 Cmt. Per stay  (1:3:6)</t>
  </si>
  <si>
    <t xml:space="preserve">Cmt. </t>
  </si>
  <si>
    <t>Ltr.</t>
  </si>
  <si>
    <t xml:space="preserve">MS Nut &amp; Bolts </t>
  </si>
  <si>
    <t xml:space="preserve">16x65 mm </t>
  </si>
  <si>
    <t xml:space="preserve">16x90 mm </t>
  </si>
  <si>
    <t xml:space="preserve">16x140 mm </t>
  </si>
  <si>
    <t xml:space="preserve">16x160 mm </t>
  </si>
  <si>
    <t xml:space="preserve">16x200 mm </t>
  </si>
  <si>
    <t xml:space="preserve">16x250 mm </t>
  </si>
  <si>
    <t xml:space="preserve">MS Angle 65x65x6 for Tie </t>
  </si>
  <si>
    <t>Strain Plate (65x8 mm)</t>
  </si>
  <si>
    <t>Guarding 33 kV for single span</t>
  </si>
  <si>
    <t>(i) G.I. Wire 6 SWG</t>
  </si>
  <si>
    <t>(ii) G.I. Wire 8 SWG</t>
  </si>
  <si>
    <t>(iii) 33 kV Guarding Channel</t>
  </si>
  <si>
    <t>(iv) M.S Nut &amp; Bolt 16x250 mm.</t>
  </si>
  <si>
    <t>(vii) Stay Wire 7/8 SWG &amp; 8.5 Kg. Stay</t>
  </si>
  <si>
    <t>(viii) Stay Clamp for "H" Beam</t>
  </si>
  <si>
    <t>(ix) MS Nut &amp; Bolt 16x90 mm</t>
  </si>
  <si>
    <t xml:space="preserve">Labour Charges per Km as per Schedule - AL-4  </t>
  </si>
  <si>
    <t>COST SCHEDULE  A-5</t>
  </si>
  <si>
    <t xml:space="preserve">Particulars </t>
  </si>
  <si>
    <t xml:space="preserve">H-Beam 152x152 mm 37.1 Kg/Mtr 13 M (482.3 Kg) / pole x 2 No = 964.6 Kgs </t>
  </si>
  <si>
    <t>DC Cross arm (100x50 mm) Channel 5' Center</t>
  </si>
  <si>
    <t xml:space="preserve">Set </t>
  </si>
  <si>
    <t xml:space="preserve">33 kV Tension Hardware suitable for Panther Conductor   </t>
  </si>
  <si>
    <t xml:space="preserve">33 kV Suspension Hardware suitable for Panther Conductor   </t>
  </si>
  <si>
    <t xml:space="preserve">Horizontal &amp; Cross bracing </t>
  </si>
  <si>
    <t xml:space="preserve">(ii) M.S. Angle 65X65x6 mm </t>
  </si>
  <si>
    <t xml:space="preserve">Stay Set 20 mm complete </t>
  </si>
  <si>
    <t>Stay Wire 7/8 SWG @ 8.5 Kg./pole</t>
  </si>
  <si>
    <t>Concreting of H-Beam Supports @ 0.6 Cmt. Per Pole; @ 0.05 Cmt per Pole for  base Padding  &amp; @ 0.3 Cmt. Per stay (1:3:6)</t>
  </si>
  <si>
    <t>Labour Charges  as per Schedule  AL-2</t>
  </si>
  <si>
    <r>
      <t xml:space="preserve">                              </t>
    </r>
    <r>
      <rPr>
        <b/>
        <u/>
        <sz val="14"/>
        <rFont val="Arial"/>
        <family val="2"/>
      </rPr>
      <t>COST SCHEDULE   A-6</t>
    </r>
  </si>
  <si>
    <r>
      <t xml:space="preserve">SCHEDULE FOR 33 kV UNDERGROUND CABLE CROSSING UNDER </t>
    </r>
    <r>
      <rPr>
        <b/>
        <u/>
        <sz val="12"/>
        <color indexed="14"/>
        <rFont val="Arial"/>
        <family val="2"/>
      </rPr>
      <t>EXISTING</t>
    </r>
    <r>
      <rPr>
        <b/>
        <u/>
        <sz val="12"/>
        <rFont val="Arial"/>
        <family val="2"/>
      </rPr>
      <t xml:space="preserve"> RAILWAY TRACK / ROAD FOR </t>
    </r>
    <r>
      <rPr>
        <b/>
        <u/>
        <sz val="12"/>
        <color indexed="10"/>
        <rFont val="Arial"/>
        <family val="2"/>
      </rPr>
      <t>60</t>
    </r>
    <r>
      <rPr>
        <b/>
        <u/>
        <sz val="12"/>
        <rFont val="Arial"/>
        <family val="2"/>
      </rPr>
      <t xml:space="preserve"> MTR. LONG RAIL / ROAD CORRIDOR / ROUTE LENGTH OF HDPE PIPE, UNDER 2.5 MTR. DEEP FROM GROUND LEVEL SINGLE FEEDER LINE.</t>
    </r>
  </si>
  <si>
    <t>Qty.</t>
  </si>
  <si>
    <t>Using HDD Technique (for Railway works) on 3x400 sq.mm AB XLPE Cable</t>
  </si>
  <si>
    <t>Using HDD Technique (for Road crossing works) on 3x400 sq.mm AB XLPE Cable</t>
  </si>
  <si>
    <t>Amount</t>
  </si>
  <si>
    <t xml:space="preserve">Jointing arrangement of HDPE Pipe </t>
  </si>
  <si>
    <t>33 kV XLPE 400 sqmm 3 core UG Cable</t>
  </si>
  <si>
    <t>End terminating jointing kit for 400 sqmm XLPE cable</t>
  </si>
  <si>
    <t>GI pipe 200 mm for cable support at D.P.</t>
  </si>
  <si>
    <t>RM</t>
  </si>
  <si>
    <t>Caping of HDPE Pipe on both end of pipe using circular PVC plate of thickness 10 mm of size equivalent to O.D. of HDPE Pipe and using M-seal to avoid ingrace of moisture, insects, rats etc. to avoid damage to cable.</t>
  </si>
  <si>
    <t>M.S.Flat (50x6) mm</t>
  </si>
  <si>
    <t>kg</t>
  </si>
  <si>
    <t xml:space="preserve">Supplying &amp; erection of cement cable route marker with colour painting &amp; naming the work duly embossed complete size of concrete 600 mm x 225 mm x 100 mm </t>
  </si>
  <si>
    <t xml:space="preserve">Cable covering tiles 250x250x40 mm </t>
  </si>
  <si>
    <t>Sand</t>
  </si>
  <si>
    <t>33 kV Porcelain Lightning Arrestors</t>
  </si>
  <si>
    <t>Aluminium conductor Raccoon for jumpering of L.A.</t>
  </si>
  <si>
    <t>Aluminium clamp suitable for Dog / Raccoon conductor for connecting L.A</t>
  </si>
  <si>
    <t>T-clamp for lightning arrestor</t>
  </si>
  <si>
    <t>Bi-metallic clamp for earthing</t>
  </si>
  <si>
    <t>Bhatta bricks for manufacturing of 2 Nos. chambers at both end</t>
  </si>
  <si>
    <t>Cement</t>
  </si>
  <si>
    <t>Bags</t>
  </si>
  <si>
    <t>Sundries for meeting out the expenses towards processing fees, submission / approval of drawing using AutoCAD obtaining permission, from railway authorities including liaisoning work etc.</t>
  </si>
  <si>
    <t>LS</t>
  </si>
  <si>
    <t xml:space="preserve">Service in lieu of Earthing Coal &amp; Sand etc </t>
  </si>
  <si>
    <t>Labour Charges (using HDD Technique **) as per Schedule AL-5</t>
  </si>
  <si>
    <t xml:space="preserve">Labour Charges for excavation of cable trench beyond the length of HDPE Pipe upto DP Structure &amp; for manufacturing of chamber </t>
  </si>
  <si>
    <t>CMT</t>
  </si>
  <si>
    <t>*</t>
  </si>
  <si>
    <t>4 Nos earthings are required for cable &amp; 6 Nos. for 2 DP's</t>
  </si>
  <si>
    <t>**</t>
  </si>
  <si>
    <t>Horizontal Directional Drilling (HDD) Technique</t>
  </si>
  <si>
    <t xml:space="preserve">This schedule is prepared for 60 Mtr Corridor of Railway / Road crossing. Estimate may be framed as per actual site conditions and actual width of the rail / road corridor. </t>
  </si>
  <si>
    <t>***</t>
  </si>
  <si>
    <t>The charges to be paid for according railway permission shall be made as per actuals i.e. based on the demand note / payment received for the same.</t>
  </si>
  <si>
    <t>COST SCHEDULE   A-7</t>
  </si>
  <si>
    <t>Bin Code No.</t>
  </si>
  <si>
    <t>Using 152x152 mm 37.1 Kg/Mtr 13 M (482.30 Kg) long H-Beam</t>
  </si>
  <si>
    <t>3x185 sq.mm AB XLPE Cable</t>
  </si>
  <si>
    <t>3x240 sq.mm AB XLPE Cable</t>
  </si>
  <si>
    <t>3x185 sq.mm 33 kV AB XLPE Cable</t>
  </si>
  <si>
    <t>3x240 sq.mm 33 kV AB XLPE Cable</t>
  </si>
  <si>
    <t>Earthing Coil 8 SWG GI Wire 50 mm dia 450 m</t>
  </si>
  <si>
    <t>Single Pole Cut Point Fitting 100x50 mm</t>
  </si>
  <si>
    <t>Stay Set 20 mm</t>
  </si>
  <si>
    <t>Stay Wire 7/8 SWG @ 8.5 Kg/Pole</t>
  </si>
  <si>
    <t>Concreting of pole @ 0.6 Cmt per pole; @ 0.05 Cmt per pole for base padding &amp; @ 0.3 Cmt per Stay (1:3:6)</t>
  </si>
  <si>
    <t>M.S. Nuts &amp; Bolts 16x40 mm</t>
  </si>
  <si>
    <t>M.S. Nuts &amp; Bolts 16x65 mm</t>
  </si>
  <si>
    <t>Dead end Assembly (Suitable for all size cable)</t>
  </si>
  <si>
    <t xml:space="preserve">GI earthing pipe of 40 mm dia 3.04 mtr long, 4 mm thickness 12 mm hole at 18 places at equal distance trapered casing at lower end . </t>
  </si>
  <si>
    <t>Cable tie for AB Cable</t>
  </si>
  <si>
    <t xml:space="preserve">Note --   Appropriate size of termination kit and 33 kV AB XLPE Cable may be used for S.No 04 and 05 acccording to the load of HT connection. </t>
  </si>
  <si>
    <t>COST SCHEDULE   A-8</t>
  </si>
  <si>
    <t>37.1 Kg / Mtr 13.0 Mtr long H-Beam</t>
  </si>
  <si>
    <t xml:space="preserve">(ii) H-Beam 152x152 mm 37.1 Kg/Mtr; 13 Mtr long (482.3 Kg) / pole x 2 No = 964.6 Kgs </t>
  </si>
  <si>
    <t xml:space="preserve">DC cross arm of 100x50 mm Channel (3.8 Mtr. Long) </t>
  </si>
  <si>
    <t>PCC Pole Clamp for fixing of Channels</t>
  </si>
  <si>
    <t>H-Beam pole clamp for fixing of channel</t>
  </si>
  <si>
    <t>Concreting of H-Beam supports @ 0.6 Cmt per pole ; @0.5 Cmt. Per 280 kG PCC Pole, @ 0.3 Cmt per stay and @ 0.05 Cmt per pole for base padding for PCC / H-Beam pole (1:3:6)</t>
  </si>
  <si>
    <t>Barbed wire (@ 2 Kg/Pole)</t>
  </si>
  <si>
    <t>GI earthing pipe of 40 mm dia. &amp; 2.4 mm thick 3.04 mtr long with 12 mm hole at 18 places at equal distance trapered casing at lower end .</t>
  </si>
  <si>
    <t>G.I.Bend of 40 mm dia.</t>
  </si>
  <si>
    <t>Copper control cable 10 Core  2.5 Sqmm. (armoured)</t>
  </si>
  <si>
    <t>3 Ø 4 Wire 0.5S, 5 Amp. with DLMS Protocol category A</t>
  </si>
  <si>
    <t>Sheet Metal deep drawn HT Meter Box</t>
  </si>
  <si>
    <t>Test terminal Box (TTB)</t>
  </si>
  <si>
    <t>COST SCHEDULE   A-9</t>
  </si>
  <si>
    <t xml:space="preserve">SCHEDULE FOR  LAST SPAN CABLING OF 33 kV LINE USING COVERED CONDUCTOR OF 70 &amp; 99 SQ.MM SIZE </t>
  </si>
  <si>
    <t>70 sq.mm Covered Conductor</t>
  </si>
  <si>
    <t>99 sq.mm Covered Conductor</t>
  </si>
  <si>
    <t>33 kV Covered conductor 70 sq.mm (207 Amp) (with 3% sag)</t>
  </si>
  <si>
    <t>33 kV Covered conductor 99 sq.mm (258 Amp) (with 3% sag)</t>
  </si>
  <si>
    <t>Tension / anchoring Clamp with tracking protection IPC</t>
  </si>
  <si>
    <t>Mechanical conductor with heat shrunk sleeve for bare to covered</t>
  </si>
  <si>
    <t>Concreting of pole @ 0.6 Cmt per pole; @ 0.05 Cmt per pole for base padding &amp; @ 0.3 Cmt per Stay  (1:3:6)</t>
  </si>
  <si>
    <t>Labour Charges as per labour schedule AL-9</t>
  </si>
  <si>
    <r>
      <t xml:space="preserve">                              </t>
    </r>
    <r>
      <rPr>
        <b/>
        <u/>
        <sz val="14"/>
        <rFont val="Arial"/>
        <family val="2"/>
      </rPr>
      <t>COST SCHEDULE   A-10</t>
    </r>
  </si>
  <si>
    <r>
      <t xml:space="preserve">SCHEDULE FOR 33 kV UNDERGROUND CABLE CROSSING UNDER RAILWAY TRACK / ROAD FOR </t>
    </r>
    <r>
      <rPr>
        <b/>
        <u/>
        <sz val="12"/>
        <color indexed="10"/>
        <rFont val="Arial"/>
        <family val="2"/>
      </rPr>
      <t>60</t>
    </r>
    <r>
      <rPr>
        <b/>
        <u/>
        <sz val="12"/>
        <rFont val="Arial"/>
        <family val="2"/>
      </rPr>
      <t xml:space="preserve"> MTR. LONG CORRIDOR / ROUTE LENGTH OF HDPE PIPE, UNDER 2.5 MTR. DEEP FROM GROUND LEVEL SINGLE FEEDER LINE USING OPEN TRENCH METHOD.</t>
    </r>
  </si>
  <si>
    <t>3x400 sq.mm AB XLPE Cable</t>
  </si>
  <si>
    <t>33 kV XLPE 240 sqmm 3 core UG Cable</t>
  </si>
  <si>
    <t>End terminating jointing kit upto 240 sqmm XLPE cable</t>
  </si>
  <si>
    <t>Sundries for meeting out the expenses towards processing fees, submission / approval of drawing using AutoCAD obtaining permission, from railway / Road constructing authorities including liaisoning work etc.</t>
  </si>
  <si>
    <t>Labour Charges as per Schedule - AL-6</t>
  </si>
  <si>
    <t xml:space="preserve">Charges payable to Railway including supervision charges etc. </t>
  </si>
  <si>
    <t xml:space="preserve">The rates mentioned at S.No.1, 2, 3 &amp; 4  are applicable for 60 Mtr Corridor of Railway crossing. Estimate may be prepared based on actual length of corridor. </t>
  </si>
  <si>
    <t>The charges to be paid for according railway permisssion shall be made as per actuals i.e. based on the demand note / payment received for the same.</t>
  </si>
  <si>
    <r>
      <t xml:space="preserve">                              </t>
    </r>
    <r>
      <rPr>
        <b/>
        <u/>
        <sz val="14"/>
        <rFont val="Arial"/>
        <family val="2"/>
      </rPr>
      <t>COST SCHEDULE   A-11</t>
    </r>
  </si>
  <si>
    <t>SCHEDULE FOR LAYING OF 1 kM 33 kV CABLE DIRECT IN GROUND SINGLE CABLE LINE USING OPEN TRENCH METHOD</t>
  </si>
  <si>
    <t>Straight through heat shrinkable cable jointing kit with lugs for 3 core 120- 240 sq mm Underground XLPE cable</t>
  </si>
  <si>
    <t>Straight through heat shrinkable cable jointing kit with lugs for 3 core 300- 400 sq mm Underground XLPE cable</t>
  </si>
  <si>
    <t>G.I. Pipe 200 mm for 400 sqmm cable of dia 105 mm</t>
  </si>
  <si>
    <t>G.I. Wire 8 SWG (for earthing connect to LA &amp; cable)</t>
  </si>
  <si>
    <t>River Sand (For 10 cm. base &amp; 10 cm. filling of trench above cable &amp; then cable covering tiles over complete length of trench)</t>
  </si>
  <si>
    <t>Aluminium T-clamp suitable for Dog / Raccoon conductor for connecting L.A.</t>
  </si>
  <si>
    <t>GI earthing pipe 40 mm dia 3.0 mtr long, 4 mm thick with 12 mm holes at 18 places in each pipe at equal distance tapered casing at lower end.</t>
  </si>
  <si>
    <t>M.S. Nuts &amp; Bolts</t>
  </si>
  <si>
    <t>Fill the appropriate Bin Code</t>
  </si>
  <si>
    <t>Bhatta brick</t>
  </si>
  <si>
    <t>Sundries for meeting out the expenses towards processing fees, submission / approval of drawing using AutoCAD obtaining permission, from Road constructing authorities including liaisoning work etc. [ To be provisioned as per actual requirement ]</t>
  </si>
  <si>
    <t>Labour Charges  as per Schedule  AL-11</t>
  </si>
  <si>
    <t>(a)</t>
  </si>
  <si>
    <t>Cable and accessories size can be replaced as per actual requirement</t>
  </si>
  <si>
    <t xml:space="preserve">(b) </t>
  </si>
  <si>
    <t>When multiple cables have to be laid in the common trench, the following excavation is to be followed-- (i) 1.0 Mtr width x 1.5 Mtr depth for laying of 02 cables; (ii)  1.25 Mtr width x 1.5 Mtr depth for laying of 03 cables; (iii)  1.5 Mtr width x 1.5 Mtr depth for laying of 04 cables and so on.</t>
  </si>
  <si>
    <t>(c)</t>
  </si>
  <si>
    <t>Between two cables, fly ash brick is to be provided as separator</t>
  </si>
  <si>
    <t xml:space="preserve">(d) </t>
  </si>
  <si>
    <t>All other items are to be changed as per size of trench and number of cables in a trench.</t>
  </si>
  <si>
    <t>RATE OF STOCK MATERIALS IN SoR OF 2024-25</t>
  </si>
  <si>
    <t>RATE OF ALL MATERIALS ARE INCLUSIVE OF G.S.T. UNLESS MENTIONED SPECIFICALLY IN REMARKS COLUMN</t>
  </si>
  <si>
    <t xml:space="preserve">Material Code </t>
  </si>
  <si>
    <t>Description</t>
  </si>
  <si>
    <t>Unit rate for 2024-25</t>
  </si>
  <si>
    <t>SAP DESCRIPTION</t>
  </si>
  <si>
    <t>REMARKS</t>
  </si>
  <si>
    <t>1:1.5:3 Ratio</t>
  </si>
  <si>
    <t>1:2:4 Ratio</t>
  </si>
  <si>
    <r>
      <t xml:space="preserve">Material cost including GST and labour.  </t>
    </r>
    <r>
      <rPr>
        <b/>
        <sz val="10"/>
        <rFont val="Verdana"/>
        <family val="2"/>
      </rPr>
      <t>New Bin Code issued.</t>
    </r>
  </si>
  <si>
    <t>1:3:6 Ratio</t>
  </si>
  <si>
    <t>Route &amp; joint indicating stone with M.S. anchor rod</t>
  </si>
  <si>
    <t>Nos.</t>
  </si>
  <si>
    <t>ROUTE &amp; JOINT INDICATING STONE WITH M.S.</t>
  </si>
  <si>
    <t>Cement in 50 kg bags</t>
  </si>
  <si>
    <t>Cable covering tiles 250x250x40 mm</t>
  </si>
  <si>
    <t>Aluminium Paint</t>
  </si>
  <si>
    <t>Aluminium Paint.</t>
  </si>
  <si>
    <t>Grey Enamel Paint smoke/battle ship</t>
  </si>
  <si>
    <t>Red Oxide Paint</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</si>
  <si>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</si>
  <si>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</si>
  <si>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</si>
  <si>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</si>
  <si>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</si>
  <si>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</si>
  <si>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</si>
  <si>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</si>
  <si>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</si>
  <si>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</si>
  <si>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 kV 3 CORE XLPE UG CABLE 3x400 Sq.mm.</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</si>
  <si>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</si>
  <si>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</si>
  <si>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</si>
  <si>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</si>
  <si>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</si>
  <si>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</si>
  <si>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</si>
  <si>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</si>
  <si>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</si>
  <si>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</si>
  <si>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</si>
  <si>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</si>
  <si>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</si>
  <si>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</si>
  <si>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</si>
  <si>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</si>
  <si>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</si>
  <si>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</si>
  <si>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</si>
  <si>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</si>
  <si>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</si>
  <si>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</si>
  <si>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</si>
  <si>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</si>
  <si>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Bin code changed.</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</si>
  <si>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</si>
  <si>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</si>
  <si>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</si>
  <si>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</si>
  <si>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</si>
  <si>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</si>
  <si>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</si>
  <si>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</si>
  <si>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</si>
  <si>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</si>
  <si>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</si>
  <si>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</si>
  <si>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</si>
  <si>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</si>
  <si>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</si>
  <si>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</si>
  <si>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</si>
  <si>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</si>
  <si>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</si>
  <si>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</si>
  <si>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</si>
  <si>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</si>
  <si>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</si>
  <si>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</si>
  <si>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</si>
  <si>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</si>
  <si>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5 Wire Aerial Bunched Cable of Size 3x95+1x16+1x70</t>
  </si>
  <si>
    <t xml:space="preserve">NEW  ITEM  INTRODUCED </t>
  </si>
  <si>
    <t>LT 3 phase 5 Wire Aerial Bunched Cable of Size 3x120+1x16+1x95</t>
  </si>
  <si>
    <t>LT 3 phase 4 Wire Aerial Bunched Cable of Size 3X16+1x25</t>
  </si>
  <si>
    <t>LT AB CABLEB 3X16+1X25 SQMM</t>
  </si>
  <si>
    <t>LT 3 phase 4 Wire Aerial Bunched Cable of Size 3X25+1x25</t>
  </si>
  <si>
    <t>LT AB CABLEB 3X25+1X25 SQMM</t>
  </si>
  <si>
    <t>33 kV 3 CORE XLPE UG CABLE 3X 150 SQMM</t>
  </si>
  <si>
    <t>33 kV 3 CORE XLPE UG CABLE 3x240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</si>
  <si>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</si>
  <si>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</si>
  <si>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</si>
  <si>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</si>
  <si>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</si>
  <si>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</si>
  <si>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</si>
  <si>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</si>
  <si>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</si>
  <si>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</si>
  <si>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</si>
  <si>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</si>
  <si>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</si>
  <si>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</si>
  <si>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</si>
  <si>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</si>
  <si>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</si>
  <si>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</si>
  <si>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</si>
  <si>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</si>
  <si>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</si>
  <si>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</si>
  <si>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</si>
  <si>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</si>
  <si>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</si>
  <si>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</si>
  <si>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</si>
  <si>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</si>
  <si>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</si>
  <si>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</si>
  <si>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</si>
  <si>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</si>
  <si>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</si>
  <si>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</si>
  <si>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</si>
  <si>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</si>
  <si>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</si>
  <si>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</si>
  <si>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</si>
  <si>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</si>
  <si>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</si>
  <si>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</si>
  <si>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</si>
  <si>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</si>
  <si>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</si>
  <si>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</si>
  <si>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</si>
  <si>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</si>
  <si>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</si>
  <si>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</si>
  <si>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</si>
  <si>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</si>
  <si>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</si>
  <si>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</si>
  <si>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</si>
  <si>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</si>
  <si>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</si>
  <si>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</si>
  <si>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</si>
  <si>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</si>
  <si>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</si>
  <si>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</si>
  <si>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</si>
  <si>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</si>
  <si>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</si>
  <si>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</si>
  <si>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</si>
  <si>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</si>
  <si>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(Suitable for all size cable)</t>
  </si>
  <si>
    <t>STRAIGHT LINE SUSPENSION ASSEMBLY FOR AL</t>
  </si>
  <si>
    <t>Dead-end Assembly (Suitable for all size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</si>
  <si>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</si>
  <si>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</si>
  <si>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</si>
  <si>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</si>
  <si>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</si>
  <si>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</si>
  <si>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</si>
  <si>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Jointing kit 33KV 3x400sqmm XLPE cable</t>
  </si>
  <si>
    <t>10 Sq.mm, 4 Core</t>
  </si>
  <si>
    <t>1.1KV STRAIGHT THROUGH JOINTING KIT FOR</t>
  </si>
  <si>
    <t>16 Sq.mm, 4 Core</t>
  </si>
  <si>
    <t>25 Sq.mm, 4 Core</t>
  </si>
  <si>
    <t>70 Sq.mm, 3.5 Core</t>
  </si>
  <si>
    <t>150 Sq.mm, 3.5 Core</t>
  </si>
  <si>
    <t>300 Sq.mm, 3.5 Core</t>
  </si>
  <si>
    <t>400 Sq.mm, 3.5 Core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</si>
  <si>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</si>
  <si>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</si>
  <si>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</si>
  <si>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</si>
  <si>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</si>
  <si>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</si>
  <si>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</si>
  <si>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</si>
  <si>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</si>
  <si>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</si>
  <si>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</si>
  <si>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</si>
  <si>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</si>
  <si>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</si>
  <si>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</si>
  <si>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</si>
  <si>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</si>
  <si>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</si>
  <si>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</si>
  <si>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</si>
  <si>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</si>
  <si>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</si>
  <si>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</si>
  <si>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</si>
  <si>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</si>
  <si>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</si>
  <si>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</si>
  <si>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</si>
  <si>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</si>
  <si>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</si>
  <si>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</si>
  <si>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</si>
  <si>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</si>
  <si>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</si>
  <si>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</si>
  <si>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</si>
  <si>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</si>
  <si>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</si>
  <si>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</si>
  <si>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</si>
  <si>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</si>
  <si>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INSULATING PIERCING CONNECTOR AB CABLE(S</t>
  </si>
  <si>
    <t xml:space="preserve">Piercing connector suitable for 95- 16 sqmm to 50-16 sqmm. cable for Distribution Box. </t>
  </si>
  <si>
    <t>INSULATING PIERCING CONNECTOR FOR AB CAB</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</si>
  <si>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</si>
  <si>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</si>
  <si>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</si>
  <si>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</si>
  <si>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</si>
  <si>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</si>
  <si>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</si>
  <si>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</si>
  <si>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</si>
  <si>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</si>
  <si>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</si>
  <si>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</si>
  <si>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</si>
  <si>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</si>
  <si>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</si>
  <si>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</si>
  <si>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</si>
  <si>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</si>
  <si>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</si>
  <si>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</si>
  <si>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</si>
  <si>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</si>
  <si>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</si>
  <si>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</si>
  <si>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</si>
  <si>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</si>
  <si>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</si>
  <si>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</si>
  <si>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</si>
  <si>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</si>
  <si>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</si>
  <si>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</si>
  <si>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LINE SUPPORTS "H" BEAMS 152x152 mm; 37.1 Kg/Mtr.; 13 Mtr. Length</t>
  </si>
  <si>
    <t>H BEAMS 152X152MM; 37.1 KG/MTR.</t>
  </si>
  <si>
    <t>LINE SUPPORTS "H" BEAMS 152x152 mm; 37.1 Kg/Mtr.; 13 Mtr. Length  37.1 Kg/Mtr.; 11 Mtr. Length</t>
  </si>
  <si>
    <t>MS H BEAMS 152X152MM, 37.1 KG/MTR 11MTR</t>
  </si>
  <si>
    <t>Wide Parallel Flange Beam (WPB) 13 Meter long (160x160 mm) ; 30.44 Kg/Mtr.</t>
  </si>
  <si>
    <t>Wide Parallel Flange Beam (WPB) 11 Meter long (160x160 mm) ; 30.44 Kg/Mtr.</t>
  </si>
  <si>
    <t>Barbed wire</t>
  </si>
  <si>
    <t>G.I. WIRES: - Barbed wire.</t>
  </si>
  <si>
    <t>Rack 50x50x6 mm Angle</t>
  </si>
  <si>
    <t>NEW ITEM ADDED</t>
  </si>
  <si>
    <t>Bolt Big size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</si>
  <si>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</si>
  <si>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</si>
  <si>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</si>
  <si>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</si>
  <si>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</si>
  <si>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</si>
  <si>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</si>
  <si>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</si>
  <si>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</si>
  <si>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</si>
  <si>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</si>
  <si>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</si>
  <si>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</si>
  <si>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</si>
  <si>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</si>
  <si>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</si>
  <si>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</si>
  <si>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</si>
  <si>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</si>
  <si>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</si>
  <si>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</si>
  <si>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</si>
  <si>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</si>
  <si>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</si>
  <si>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</si>
  <si>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</si>
  <si>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</si>
  <si>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</si>
  <si>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</si>
  <si>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</si>
  <si>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 mm</t>
  </si>
  <si>
    <t>Foundation bolt 25x1200 mm</t>
  </si>
  <si>
    <t>G.I. Spring Washer</t>
  </si>
  <si>
    <t>WASHER SPRING 25MM HOLE DIA</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</si>
  <si>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</si>
  <si>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</si>
  <si>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</si>
  <si>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</si>
  <si>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</si>
  <si>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</si>
  <si>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- 450 mm</t>
  </si>
  <si>
    <r>
      <t xml:space="preserve">Material cost including GST and labour. </t>
    </r>
    <r>
      <rPr>
        <b/>
        <sz val="10"/>
        <rFont val="Verdana"/>
        <family val="2"/>
      </rPr>
      <t>New Bin Code issued.</t>
    </r>
  </si>
  <si>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</si>
  <si>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</si>
  <si>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</si>
  <si>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</si>
  <si>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</si>
  <si>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</si>
  <si>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</si>
  <si>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</si>
  <si>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</si>
  <si>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</si>
  <si>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</si>
  <si>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</si>
  <si>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</si>
  <si>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</si>
  <si>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</si>
  <si>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</si>
  <si>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Job of Bin code 7130650001 has been raplaced by two types of soil strata as Hard Soil; and Black Cotton Soil</t>
  </si>
  <si>
    <t>THIS JOB NOT TO BE USED FROM YEAR 2023-24</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</si>
  <si>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</si>
  <si>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t>NEW JOB INTRODUCED. RATE  EXCLUDING G.S.T.</t>
  </si>
  <si>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</si>
  <si>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NEW  ITEM  INTRODUCED. RATE  EXCLUDING G.S.T.</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</si>
  <si>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</si>
  <si>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</si>
  <si>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</si>
  <si>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</si>
  <si>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</si>
  <si>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</si>
  <si>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</si>
  <si>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</si>
  <si>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</si>
  <si>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</si>
  <si>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</si>
  <si>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</si>
  <si>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</si>
  <si>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</si>
  <si>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t>
  </si>
  <si>
    <t>Through Bolt 12 mm</t>
  </si>
  <si>
    <t>D.C. Cross arm 3.8 Mtr 100 x 50 mm.</t>
  </si>
  <si>
    <t>D.C.Cross Arm 4.8 Mtr. Channel 100x50 mm</t>
  </si>
  <si>
    <t>Stay clamp for 140 kG PCC Pole</t>
  </si>
  <si>
    <t>Stay clamp LT/Pair</t>
  </si>
  <si>
    <t>Stay clamp HT per pair</t>
  </si>
  <si>
    <t>L.T. "U" Clamp 50x6 mm Flat</t>
  </si>
  <si>
    <t>LT U CLAMP</t>
  </si>
  <si>
    <t>Fencing Post 4 Feet Centre 75x75x6 mm</t>
  </si>
  <si>
    <t>Fencing Post 8 Feet Centre 75x75x6 mm</t>
  </si>
  <si>
    <t>Fencing Post 10 Feet Centre 75x75x6 mm</t>
  </si>
  <si>
    <t>33 kV Bird Guard Stool</t>
  </si>
  <si>
    <t>11 kV Bird Guard Stool</t>
  </si>
  <si>
    <t>Strain Plate (50x6 mm) for 11 kV</t>
  </si>
  <si>
    <t>Strain Plate</t>
  </si>
  <si>
    <t>Pole Clamp</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</si>
  <si>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</si>
  <si>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</si>
  <si>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</si>
  <si>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</si>
  <si>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</si>
  <si>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</si>
  <si>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</si>
  <si>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</si>
  <si>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</si>
  <si>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for R.S.Joist "B" type</t>
  </si>
  <si>
    <t>Stay Clamp Rail "B" type</t>
  </si>
  <si>
    <t>HT STAY CLAMP RAIL POLE B TYPE</t>
  </si>
  <si>
    <t>Back Clamp Rail for H-Beam</t>
  </si>
  <si>
    <t>33 KV TOP CLAMP SEMIFINISHED</t>
  </si>
  <si>
    <t>Back Clamp for FRC type Cross Arm</t>
  </si>
  <si>
    <t>Back Clamp for Rail Pole Plate 65x8 mm 1 No.</t>
  </si>
  <si>
    <t>33 kV Bridling Top Clamps 75x75x6 mm</t>
  </si>
  <si>
    <t>L.T. 3 Pin Cross Arm 50x50x6 mm</t>
  </si>
  <si>
    <t>LT THREE PIN CROSS ARM</t>
  </si>
  <si>
    <t>L.T. 4 Pin Cross Arm 50x50x6 mm</t>
  </si>
  <si>
    <t>713081LT 4-Pin cross arms 50 x 50 x 6 mm</t>
  </si>
  <si>
    <t>L.T. 5 Pin Cross Arm 50x50x6 mm</t>
  </si>
  <si>
    <t>LT FIVE PIN CROSS ARM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</si>
  <si>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</si>
  <si>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</si>
  <si>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</si>
  <si>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</si>
  <si>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</si>
  <si>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</si>
  <si>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</si>
  <si>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</si>
  <si>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</si>
  <si>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Cross Arm Cleat type</t>
  </si>
  <si>
    <t>11 KV V CROSS ARM</t>
  </si>
  <si>
    <t>11 kV Bridling Cross Arm 65x65x6 mm</t>
  </si>
  <si>
    <t>D.O. Mounting Channel 75x40 mm</t>
  </si>
  <si>
    <t>D.O. / LA Mounting channel 75x40 mm.</t>
  </si>
  <si>
    <t>D.O.Mounting Angle 75x75x6 mm</t>
  </si>
  <si>
    <t>11 kV Guarding Channel 100x50 mm</t>
  </si>
  <si>
    <t>1.1 MTR DPDC CROSS ARM</t>
  </si>
  <si>
    <t>11 kV Guarding Angle 100x100x6 mm</t>
  </si>
  <si>
    <t>Upper &amp; Lower Cross Arm for special structures</t>
  </si>
  <si>
    <t>D.C.Cross arm 4' Centre 100x50 mm Channel 2 Nos.</t>
  </si>
  <si>
    <t>11KV 4 FEET CENTRE DC CROSS ARM</t>
  </si>
  <si>
    <t xml:space="preserve">D.C.Cross arm 4' Centre 75x40 mm Channel </t>
  </si>
  <si>
    <t>D.C.Cross arm 4' Centre for special structures</t>
  </si>
  <si>
    <t xml:space="preserve">D.C.Cross arm 4' Centre Angle 100x100x6 mm  </t>
  </si>
  <si>
    <t>D.C.Cross arm 8' Centre 100x50 mm  Channel</t>
  </si>
  <si>
    <t>11KV 8 FEET CENTRE DC CROSS ARM</t>
  </si>
  <si>
    <t>D.C.Cross arm 8' Centre 75x40 mm  Channel</t>
  </si>
  <si>
    <t xml:space="preserve">D.C.Cross arm 8' Centre Angle type 100x100x6 mm   </t>
  </si>
  <si>
    <t>33 kV Cross Arm 75x75x6 mm</t>
  </si>
  <si>
    <t>33 KV V CROSS ARM</t>
  </si>
  <si>
    <t>33 kV Bridling Cross Arm 75x75x6 mm</t>
  </si>
  <si>
    <t>D.C.Cross arm 5' Centre 100x50 mm M.S.Channel</t>
  </si>
  <si>
    <t>33 KV 5 FEET CENTRE DC CROSS ARM</t>
  </si>
  <si>
    <t xml:space="preserve">D.C.Cross arm 5' Centre Angle type 100x100x8 mm   </t>
  </si>
  <si>
    <t>STRAIN PLATE</t>
  </si>
  <si>
    <t>33 kV Top Channel 75x75x6 mm</t>
  </si>
  <si>
    <t>33KV top clamp</t>
  </si>
  <si>
    <t>11 kV Top Clamp Angle type 65x65x6 mm</t>
  </si>
  <si>
    <t>11 kV top clamp</t>
  </si>
  <si>
    <t>11 kV Bridling Top Clamps 65x65x6 mm</t>
  </si>
  <si>
    <t>11 kV Cross Arm angle type 65x65x6 mm</t>
  </si>
  <si>
    <t>11 kV "V" Cross Arm Channel type 75x40 mm</t>
  </si>
  <si>
    <t>11 kV Top Clamp Channel type 75x40 mm</t>
  </si>
  <si>
    <t xml:space="preserve">11 kV Top Clamp Cleat type </t>
  </si>
  <si>
    <t>11 kV Cut point channel paint</t>
  </si>
  <si>
    <t>Single Pole Cut Point Fitting 75x40 mm</t>
  </si>
  <si>
    <t>Side Cross Arm for 11 kV 50x50x6 mm</t>
  </si>
  <si>
    <t>Side Cross Arm for 11 kV 75x40 mm</t>
  </si>
  <si>
    <t>D.C.Cross Arm 5.2 Mtr. Channel</t>
  </si>
  <si>
    <t>33 KV 4.8 MTR DC CROSS ARM</t>
  </si>
  <si>
    <t>Stay Clamp Rail for H-Beam</t>
  </si>
  <si>
    <t>Stay clamp for 'H' Beam</t>
  </si>
  <si>
    <t>Stay Clamp L.T. Rail for H-Beam</t>
  </si>
  <si>
    <t>11 kV Pin insulator with Pin</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</si>
  <si>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</si>
  <si>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</si>
  <si>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</si>
  <si>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</si>
  <si>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</si>
  <si>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</si>
  <si>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</si>
  <si>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</si>
  <si>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</si>
  <si>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</si>
  <si>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</si>
  <si>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</si>
  <si>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</si>
  <si>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</si>
  <si>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</si>
  <si>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</si>
  <si>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</si>
  <si>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</si>
  <si>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</si>
  <si>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</si>
  <si>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</si>
  <si>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</si>
  <si>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</si>
  <si>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</si>
  <si>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</si>
  <si>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</si>
  <si>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</si>
  <si>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</si>
  <si>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</si>
  <si>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</si>
  <si>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</si>
  <si>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</si>
  <si>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</si>
  <si>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</si>
  <si>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</si>
  <si>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</si>
  <si>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</si>
  <si>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</si>
  <si>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</si>
  <si>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</si>
  <si>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</si>
  <si>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</si>
  <si>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</si>
  <si>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</si>
  <si>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</si>
  <si>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</si>
  <si>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</si>
  <si>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</si>
  <si>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</si>
  <si>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</si>
  <si>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</si>
  <si>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</si>
  <si>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</si>
  <si>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</si>
  <si>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</si>
  <si>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</si>
  <si>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</si>
  <si>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</si>
  <si>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</si>
  <si>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</si>
  <si>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</si>
  <si>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</si>
  <si>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</si>
  <si>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</si>
  <si>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</si>
  <si>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</si>
  <si>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</si>
  <si>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</si>
  <si>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</si>
  <si>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</si>
  <si>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</si>
  <si>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</si>
  <si>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</si>
  <si>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</si>
  <si>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</si>
  <si>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</si>
  <si>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</si>
  <si>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</si>
  <si>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</si>
  <si>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</si>
  <si>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</si>
  <si>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</si>
  <si>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</si>
  <si>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</si>
  <si>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</si>
  <si>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</si>
  <si>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</si>
  <si>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</si>
  <si>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75x40 mm Channel</t>
  </si>
  <si>
    <t>Transformer Mounting with Belting for Addl. X-Arm</t>
  </si>
  <si>
    <t>Bracing Set 4' Centre D.P.</t>
  </si>
  <si>
    <t>Bracing Set 5' Centre D.P.</t>
  </si>
  <si>
    <t>Bracing Set 8' Centre D.P.</t>
  </si>
  <si>
    <t>Bracing Cross Arm for 4 Pole Structures</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</si>
  <si>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</si>
  <si>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</si>
  <si>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</si>
  <si>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</si>
  <si>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</si>
  <si>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</si>
  <si>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</si>
  <si>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</si>
  <si>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</si>
  <si>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</si>
  <si>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 spike</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</si>
  <si>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</si>
  <si>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</si>
  <si>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</si>
  <si>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</si>
  <si>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</si>
  <si>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</si>
  <si>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</si>
  <si>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 WIRES: - 4.0MM (8 SWG)</t>
  </si>
  <si>
    <t>G.I.Wire 5.0 mm (6 SWG)</t>
  </si>
  <si>
    <t>G.I. WIRES: - 5.0MM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</si>
  <si>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</si>
  <si>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</si>
  <si>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</si>
  <si>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</si>
  <si>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</si>
  <si>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</si>
  <si>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</si>
  <si>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</si>
  <si>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</si>
  <si>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</si>
  <si>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</si>
  <si>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</si>
  <si>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</si>
  <si>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</si>
  <si>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</si>
  <si>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</si>
  <si>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</si>
  <si>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</si>
  <si>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</si>
  <si>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</si>
  <si>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Modem (4G)</t>
  </si>
  <si>
    <t>MODEM</t>
  </si>
  <si>
    <t>Eye Hook</t>
  </si>
  <si>
    <t>EYE HOOK</t>
  </si>
  <si>
    <t>33 kV Guarding Channel 100x50 mm</t>
  </si>
  <si>
    <t>33 KV guarding channel 100x50 mm.</t>
  </si>
  <si>
    <t>Railway Cross Structures</t>
  </si>
  <si>
    <t>Railway Pole Jointing Channel</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</si>
  <si>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</si>
  <si>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</si>
  <si>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</si>
  <si>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</si>
  <si>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</si>
  <si>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</si>
  <si>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</si>
  <si>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</si>
  <si>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</si>
  <si>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</si>
  <si>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</si>
  <si>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</si>
  <si>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</si>
  <si>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</si>
  <si>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</si>
  <si>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</si>
  <si>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</si>
  <si>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</si>
  <si>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</si>
  <si>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</si>
  <si>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</si>
  <si>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</si>
  <si>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</si>
  <si>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</si>
  <si>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</si>
  <si>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</si>
  <si>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</si>
  <si>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</si>
  <si>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</si>
  <si>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</si>
  <si>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</si>
  <si>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</si>
  <si>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</si>
  <si>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</si>
  <si>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</si>
  <si>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</si>
  <si>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</si>
  <si>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</si>
  <si>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</si>
  <si>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</si>
  <si>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</si>
  <si>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</si>
  <si>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</si>
  <si>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</si>
  <si>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</si>
  <si>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</si>
  <si>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</si>
  <si>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</si>
  <si>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</si>
  <si>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</si>
  <si>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</si>
  <si>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</si>
  <si>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Bidirectional Meter 1 phase for Solar Roof Top</t>
  </si>
  <si>
    <t>Bidirectional Meter 3 phase for Solar Roof Top</t>
  </si>
  <si>
    <t>3 Ø 4 Wire 0.5S, 5 Amp. Bulk consumer meter</t>
  </si>
  <si>
    <t>HT TRIVECTOR METER 5 AMPS</t>
  </si>
  <si>
    <t>CT operated electronic static meters with AMR (Composite Unit) with LTCTs / Modem / Meter / Meter Box.</t>
  </si>
  <si>
    <t>ELECTORNIC LTCT METER 3X4 100/5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</si>
  <si>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</si>
  <si>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</si>
  <si>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</si>
  <si>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</si>
  <si>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</si>
  <si>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</si>
  <si>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</si>
  <si>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</si>
  <si>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</si>
  <si>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</si>
  <si>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</si>
  <si>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</si>
  <si>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</si>
  <si>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</si>
  <si>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</si>
  <si>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</si>
  <si>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</si>
  <si>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</si>
  <si>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</si>
  <si>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</si>
  <si>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</si>
  <si>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</si>
  <si>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</si>
  <si>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</si>
  <si>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</si>
  <si>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</si>
  <si>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</si>
  <si>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</si>
  <si>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</si>
  <si>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</si>
  <si>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</si>
  <si>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</si>
  <si>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</si>
  <si>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</si>
  <si>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</si>
  <si>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</si>
  <si>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</si>
  <si>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</si>
  <si>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</si>
  <si>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</si>
  <si>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</si>
  <si>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</si>
  <si>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</si>
  <si>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</si>
  <si>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</si>
  <si>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</si>
  <si>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</si>
  <si>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</si>
  <si>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</si>
  <si>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</si>
  <si>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</si>
  <si>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</si>
  <si>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</si>
  <si>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</si>
  <si>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</si>
  <si>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</si>
  <si>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</si>
  <si>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</si>
  <si>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</si>
  <si>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</si>
  <si>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</si>
  <si>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</si>
  <si>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</si>
  <si>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</si>
  <si>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</si>
  <si>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</si>
  <si>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</si>
  <si>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</si>
  <si>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</si>
  <si>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</si>
  <si>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</si>
  <si>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</si>
  <si>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</si>
  <si>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</si>
  <si>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</si>
  <si>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</si>
  <si>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</si>
  <si>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</si>
  <si>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</si>
  <si>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</si>
  <si>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</si>
  <si>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</si>
  <si>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</si>
  <si>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</si>
  <si>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</si>
  <si>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</si>
  <si>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</si>
  <si>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</si>
  <si>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</si>
  <si>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</si>
  <si>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</si>
  <si>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</si>
  <si>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</si>
  <si>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</si>
  <si>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</si>
  <si>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</si>
  <si>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</si>
  <si>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</si>
  <si>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</si>
  <si>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</si>
  <si>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</si>
  <si>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</si>
  <si>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</si>
  <si>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</si>
  <si>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</si>
  <si>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</si>
  <si>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</si>
  <si>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</si>
  <si>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</si>
  <si>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</si>
  <si>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</si>
  <si>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</si>
  <si>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</si>
  <si>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</si>
  <si>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</si>
  <si>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</si>
  <si>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</si>
  <si>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</si>
  <si>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</si>
  <si>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</si>
  <si>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</si>
  <si>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</si>
  <si>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</si>
  <si>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</si>
  <si>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</si>
  <si>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</si>
  <si>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</si>
  <si>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</si>
  <si>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</si>
  <si>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</si>
  <si>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</si>
  <si>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</si>
  <si>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</si>
  <si>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</si>
  <si>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</si>
  <si>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</si>
  <si>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</si>
  <si>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</si>
  <si>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</si>
  <si>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</si>
  <si>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</si>
  <si>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</si>
  <si>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</si>
  <si>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</si>
  <si>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</si>
  <si>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</si>
  <si>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</si>
  <si>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</si>
  <si>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</si>
  <si>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</si>
  <si>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</si>
  <si>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</si>
  <si>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</si>
  <si>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</si>
  <si>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</si>
  <si>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</si>
  <si>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</si>
  <si>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</si>
  <si>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</si>
  <si>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</si>
  <si>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</si>
  <si>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</si>
  <si>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</si>
  <si>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</si>
  <si>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</si>
  <si>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</si>
  <si>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</si>
  <si>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</si>
  <si>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</si>
  <si>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</si>
  <si>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</si>
  <si>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</si>
  <si>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</si>
  <si>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</si>
  <si>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</si>
  <si>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</si>
  <si>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</si>
  <si>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</si>
  <si>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</si>
  <si>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</si>
  <si>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</si>
  <si>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</si>
  <si>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</si>
  <si>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</si>
  <si>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Bin code changed. Earlier bin code was- 7132072007</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</si>
  <si>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</si>
  <si>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</si>
  <si>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</si>
  <si>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</si>
  <si>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</si>
  <si>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</si>
  <si>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</si>
  <si>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</si>
  <si>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</si>
  <si>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</si>
  <si>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</si>
  <si>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</si>
  <si>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</si>
  <si>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</si>
  <si>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</si>
  <si>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</si>
  <si>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</si>
  <si>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</si>
  <si>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</si>
  <si>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</si>
  <si>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</si>
  <si>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</si>
  <si>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</si>
  <si>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</si>
  <si>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</si>
  <si>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</si>
  <si>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</si>
  <si>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</si>
  <si>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</si>
  <si>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</si>
  <si>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</si>
  <si>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</si>
  <si>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</si>
  <si>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</si>
  <si>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</si>
  <si>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</si>
  <si>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</si>
  <si>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</si>
  <si>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</si>
  <si>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</si>
  <si>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50 kVA (Copper winding) 33/0.4 kV</t>
  </si>
  <si>
    <t>TRANSFORMER 33/.4KV 50KVA</t>
  </si>
  <si>
    <t>Power Transformer 1600 kVA</t>
  </si>
  <si>
    <t>TRANSFORMER 33/11KV 1.6 MVA POWER</t>
  </si>
  <si>
    <t xml:space="preserve">Power Transformer 33/11 KV   3150 kVA </t>
  </si>
  <si>
    <t>TRANSFORMER 33/11KV 3.15 MVA POWER</t>
  </si>
  <si>
    <t xml:space="preserve">Power Transformer 33/11 KV  5000 kVA </t>
  </si>
  <si>
    <t>TRANSFORMER 33/11KV 5 MVA POWER</t>
  </si>
  <si>
    <t xml:space="preserve">Power Transformer 33/11 KV   8000 kVA </t>
  </si>
  <si>
    <t>TRANSFORMER 33/11KV 8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</si>
  <si>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</si>
  <si>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</si>
  <si>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</si>
  <si>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</si>
  <si>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</si>
  <si>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</si>
  <si>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</si>
  <si>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</si>
  <si>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</si>
  <si>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</si>
  <si>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</si>
  <si>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</si>
  <si>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</si>
  <si>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</si>
  <si>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</si>
  <si>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</si>
  <si>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</si>
  <si>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</si>
  <si>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</si>
  <si>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</si>
  <si>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</si>
  <si>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</si>
  <si>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</si>
  <si>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</si>
  <si>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</si>
  <si>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</si>
  <si>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</si>
  <si>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</si>
  <si>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</si>
  <si>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</si>
  <si>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</si>
  <si>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</si>
  <si>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</si>
  <si>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11 kV C.T. 500-250/5-5 Amps.</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</si>
  <si>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</si>
  <si>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</si>
  <si>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</si>
  <si>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</si>
  <si>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</si>
  <si>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</si>
  <si>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</si>
  <si>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</si>
  <si>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</si>
  <si>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</si>
  <si>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</si>
  <si>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</si>
  <si>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</si>
  <si>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</si>
  <si>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</si>
  <si>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</si>
  <si>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</si>
  <si>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</si>
  <si>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</si>
  <si>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</si>
  <si>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</si>
  <si>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</si>
  <si>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</si>
  <si>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</si>
  <si>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</si>
  <si>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</si>
  <si>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</si>
  <si>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</si>
  <si>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</si>
  <si>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</si>
  <si>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</si>
  <si>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</si>
  <si>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</si>
  <si>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</si>
  <si>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</si>
  <si>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</si>
  <si>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</si>
  <si>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</si>
  <si>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</si>
  <si>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</si>
  <si>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</si>
  <si>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</si>
  <si>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</si>
  <si>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</si>
  <si>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</si>
  <si>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</si>
  <si>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</si>
  <si>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400/5A</t>
  </si>
  <si>
    <t>OIL IMMERSED 3 PHASE CTPT UNITS 400/5</t>
  </si>
  <si>
    <t>33 kV CTPT Unit 400-200/5 A</t>
  </si>
  <si>
    <t>CT/PT UNIT 33KV/110 V 400-200/5 A OIL</t>
  </si>
  <si>
    <t>33 kV CTPT Unit 300/5A</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</si>
  <si>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</si>
  <si>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</si>
  <si>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</si>
  <si>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</si>
  <si>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</si>
  <si>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</si>
  <si>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</si>
  <si>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</si>
  <si>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</si>
  <si>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</si>
  <si>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</si>
  <si>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</si>
  <si>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</si>
  <si>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</si>
  <si>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</si>
  <si>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</si>
  <si>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</si>
  <si>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</si>
  <si>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</si>
  <si>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</si>
  <si>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</si>
  <si>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</si>
  <si>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</si>
  <si>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</si>
  <si>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Meter Box for LTCT operated meter</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</si>
  <si>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</si>
  <si>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</si>
  <si>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</si>
  <si>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</si>
  <si>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</si>
  <si>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</si>
  <si>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</si>
  <si>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</si>
  <si>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</si>
  <si>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</si>
  <si>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</si>
  <si>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</si>
  <si>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</si>
  <si>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</si>
  <si>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Holographic Sticker Seal</t>
  </si>
  <si>
    <t>NEW ITEM INTRODUCED</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</si>
  <si>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</si>
  <si>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</si>
  <si>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</si>
  <si>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</si>
  <si>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 xml:space="preserve">EHV Gr-I TRANSFORMER OI In Barrel </t>
  </si>
  <si>
    <t>KL</t>
  </si>
  <si>
    <t>TRANSFORMER OIL In Tanker/barrel</t>
  </si>
  <si>
    <t xml:space="preserve">EHV Gr-I TRANSFORMER OIL In Tanker </t>
  </si>
  <si>
    <t>NAME CHANGED, BIN NO CHANGED</t>
  </si>
  <si>
    <t>Fabricated Transformer Oil Storage Tank (10 Kl Capacity)</t>
  </si>
  <si>
    <t xml:space="preserve">No. </t>
  </si>
  <si>
    <t xml:space="preserve">Fabricated Transformer Oil Storage Tank </t>
  </si>
  <si>
    <t>Poly Carbonate seal double anker type</t>
  </si>
  <si>
    <t>POLY CORBONATE SEAL DOUBLE ANKER TYPE</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</si>
  <si>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</si>
  <si>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</si>
  <si>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</si>
  <si>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</si>
  <si>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</si>
  <si>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</si>
  <si>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</si>
  <si>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</si>
  <si>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</si>
  <si>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</si>
  <si>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</si>
  <si>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</si>
  <si>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</si>
  <si>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</si>
  <si>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</si>
  <si>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</si>
  <si>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</si>
  <si>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</si>
  <si>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</si>
  <si>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</si>
  <si>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</si>
  <si>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</si>
  <si>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</si>
  <si>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</si>
  <si>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</si>
  <si>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</si>
  <si>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</si>
  <si>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</si>
  <si>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</si>
  <si>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</si>
  <si>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Old Bin code was - 7130310043</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</si>
  <si>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</si>
  <si>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</si>
  <si>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</si>
  <si>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</si>
  <si>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</si>
  <si>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</si>
  <si>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</si>
  <si>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</si>
  <si>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ACCESSORIES FOR COVERED CONDUCTOR :-</t>
  </si>
  <si>
    <t>(i) Tension / anchoring Clamp with tracking protection IPC</t>
  </si>
  <si>
    <t>Tension/anchoring Clamp with tracking protection</t>
  </si>
  <si>
    <t>(ii) Alignment tie (non-metallic)</t>
  </si>
  <si>
    <t>Alignment tie (non-metallic)</t>
  </si>
  <si>
    <t>(iii) Mechanical conductor with heat shrunk sleeve for bare to covered</t>
  </si>
  <si>
    <t>(iv) IPC for Networking / Branching / Looping CC to CC</t>
  </si>
  <si>
    <t>IPC for Networking / Branching / Looping CC to CC</t>
  </si>
  <si>
    <t xml:space="preserve">(v) IPC with Aluminium Bail for earthing </t>
  </si>
  <si>
    <t xml:space="preserve">IPC with Aluminium Bail for earthing </t>
  </si>
  <si>
    <t>(vi) Mid span joint</t>
  </si>
  <si>
    <t>Mid span joint</t>
  </si>
  <si>
    <t xml:space="preserve">(vii) IPC with Aluminium Bail &amp; Transformer Tap (Line this) </t>
  </si>
  <si>
    <t xml:space="preserve">IPC with Aluminium Bail &amp; Transformer Tap (Line this) </t>
  </si>
  <si>
    <t>(viii) Heat Shrinkable End Cap</t>
  </si>
  <si>
    <t>Heat Shrinkable End Cap</t>
  </si>
  <si>
    <t>(ix) Termination kit / Lug for Transformer Connection</t>
  </si>
  <si>
    <t>Termination kit/Lug for Transformer Connection</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</si>
  <si>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</si>
  <si>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</si>
  <si>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</si>
  <si>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</si>
  <si>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</si>
  <si>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</si>
  <si>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11 kV CTPT Unit 200/5 Amp</t>
  </si>
  <si>
    <t>ITEM DELETED EARLIER, RE-ADDED</t>
  </si>
  <si>
    <t>11 kV CTPT Unit 100/5 Amp</t>
  </si>
  <si>
    <t>C&amp;R Panel with 3 O/C + 1 E/F relay and Master Trip</t>
  </si>
  <si>
    <t>Transformer Auxiliary panel with auxiliary protection relay</t>
  </si>
  <si>
    <t>33 kV + 11 kV Transformer Protection Panel (including Transformer auxiliary panel)</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</si>
  <si>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</si>
  <si>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</si>
  <si>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</si>
  <si>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</si>
  <si>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</si>
  <si>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</si>
  <si>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</si>
  <si>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</si>
  <si>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</si>
  <si>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</si>
  <si>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</si>
  <si>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</si>
  <si>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</si>
  <si>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</si>
  <si>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</si>
  <si>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</si>
  <si>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</si>
  <si>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</si>
  <si>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</si>
  <si>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</si>
  <si>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</si>
  <si>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</si>
  <si>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</si>
  <si>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</si>
  <si>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</si>
  <si>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</si>
  <si>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</si>
  <si>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</si>
  <si>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</si>
  <si>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</si>
  <si>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</si>
  <si>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</si>
  <si>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</si>
  <si>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16 kVA, Aluminium wound ENERGY EFFICIENCY LEVEL-1 (As per IS:1180 amendment 4), I.S.I. MARKED 11/0.4 kV DISTRIBUTION TRANSFORMER (Without Box)</t>
  </si>
  <si>
    <t>XMER 16KVA 11/0.4KV ENERGY EFFI. LEVEL2</t>
  </si>
  <si>
    <t>25 kVA, Aluminium wound ENERGY EFFICIENCY LEVEL-1 (As per IS:1180 amendment 4), I.S.I. MARKED 11/0.4 kV DISTRIBUTION TRANSFORMER (Without Box)</t>
  </si>
  <si>
    <t>XMER 25KVA 11/0.4KV ENERGY EFFI. LEVEL2</t>
  </si>
  <si>
    <t>63 kVA, Aluminium wound ENERGY EFFICIENCY LEVEL-1 (As per IS:1180 amendment 4), I.S.I. MARKED 11/0.4 kV DISTRIBUTION TRANSFORMER (Without Box)</t>
  </si>
  <si>
    <t>XMER 63KVA 11/0.4KV ENERGY EFFI. LEVEL2</t>
  </si>
  <si>
    <t>100 kVA, Aluminium wound ENERGY EFFICIENCY LEVEL-1 (As per IS:1180 amendment 4), I.S.I. MARKED 11/0.4 kV DISTRIBUTION TRANSFORMER (Without Box)</t>
  </si>
  <si>
    <t>XMER 100KVA 11/.4KV ENERGY EFFI. LEVEL2</t>
  </si>
  <si>
    <t>200 kVA, Aluminium wound ENERGY EFFICIENCY LEVEL-1 (As per IS:1180 amendment 4), I.S.I. MARKED 11/0.4 kV DISTRIBUTION TRANSFORMER (Without Box)</t>
  </si>
  <si>
    <t>XMER 200KVA 11/.4KV ENERGY EFFI. LEVEL2</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</si>
  <si>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</si>
  <si>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</si>
  <si>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</si>
  <si>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</si>
  <si>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</si>
  <si>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</si>
  <si>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</si>
  <si>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</si>
  <si>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NEW  ITEM  INTRODUCED WITH NEW BIN CODE</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</si>
  <si>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</si>
  <si>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</si>
  <si>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</si>
  <si>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</si>
  <si>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</si>
  <si>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</si>
  <si>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</si>
  <si>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</si>
  <si>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</si>
  <si>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</si>
  <si>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</si>
  <si>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</si>
  <si>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</si>
  <si>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</si>
  <si>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</si>
  <si>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</si>
  <si>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</si>
  <si>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</si>
  <si>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</si>
  <si>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</si>
  <si>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</si>
  <si>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</si>
  <si>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</si>
  <si>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</si>
  <si>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</si>
  <si>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</si>
  <si>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</si>
  <si>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</si>
  <si>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</si>
  <si>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</si>
  <si>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</si>
  <si>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</si>
  <si>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</si>
  <si>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</si>
  <si>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</si>
  <si>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</si>
  <si>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</si>
  <si>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</si>
  <si>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</si>
  <si>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</si>
  <si>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</si>
  <si>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</si>
  <si>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</si>
  <si>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</si>
  <si>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</si>
  <si>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</si>
  <si>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</si>
  <si>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</si>
  <si>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</si>
  <si>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</si>
  <si>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Feeder Remote Terminal Unit (FRTU)  with accessories Multifunction Transducer (MFT), Contact Multiplication Relay (CMR), Heavy Duty Relay &amp; software.</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</si>
  <si>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</si>
  <si>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</si>
  <si>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</si>
  <si>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</si>
  <si>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</si>
  <si>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</si>
  <si>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</si>
  <si>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</si>
  <si>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</si>
  <si>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</si>
  <si>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</si>
  <si>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</si>
  <si>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</si>
  <si>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</si>
  <si>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</si>
  <si>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</si>
  <si>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</si>
  <si>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</si>
  <si>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</si>
  <si>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</si>
  <si>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</si>
  <si>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</si>
  <si>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</si>
  <si>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</si>
  <si>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</si>
  <si>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</si>
  <si>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</si>
  <si>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</si>
  <si>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</si>
  <si>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</si>
  <si>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</si>
  <si>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</si>
  <si>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</si>
  <si>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ABT Meter Accuracy class: 0.2s, C.T. Ratio: _/1A, P.T.Ratio: _/110V</t>
  </si>
  <si>
    <t>3 Ø 4 Wire ABT meter</t>
  </si>
  <si>
    <t>NEW  ITEM  INTRODUCED.</t>
  </si>
  <si>
    <t>3 Ø 3 Wire ABT meter</t>
  </si>
  <si>
    <t>Cost of Galvanization</t>
  </si>
  <si>
    <t>Office Almirah Storwel plain with 4 shelves 78''x36''x19''</t>
  </si>
  <si>
    <t>[On the basis of rates given by ED (EITC)]</t>
  </si>
  <si>
    <t>Office Almirah Storwel minor plain 50''x30''x17''</t>
  </si>
  <si>
    <t xml:space="preserve">Office Chair model CH-7 cane seat &amp; back with full arms rest </t>
  </si>
  <si>
    <t>[On the basis of rates given by SE(Gen.-II) O/o ED (O&amp;M)]</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</si>
  <si>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</si>
  <si>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</si>
  <si>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</si>
  <si>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</si>
  <si>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</si>
  <si>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</si>
  <si>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</si>
  <si>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</si>
  <si>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</si>
  <si>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</si>
  <si>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</si>
  <si>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</si>
  <si>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</si>
  <si>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</si>
  <si>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</si>
  <si>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</si>
  <si>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</si>
  <si>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</si>
  <si>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</si>
  <si>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</si>
  <si>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</si>
  <si>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</si>
  <si>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</si>
  <si>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</si>
  <si>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</si>
  <si>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</si>
  <si>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</si>
  <si>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</si>
  <si>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</si>
  <si>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</si>
  <si>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</si>
  <si>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</si>
  <si>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</si>
  <si>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</si>
  <si>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</si>
  <si>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</si>
  <si>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</si>
  <si>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</si>
  <si>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</si>
  <si>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</si>
  <si>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</si>
  <si>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</si>
  <si>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</si>
  <si>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</si>
  <si>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</si>
  <si>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</si>
  <si>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</si>
  <si>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</si>
  <si>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</si>
  <si>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</si>
  <si>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</si>
  <si>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</si>
  <si>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</si>
  <si>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</si>
  <si>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</si>
  <si>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</si>
  <si>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</si>
  <si>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</si>
  <si>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</si>
  <si>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</si>
  <si>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</si>
  <si>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</si>
  <si>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</si>
  <si>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</si>
  <si>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</si>
  <si>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25 kVA</t>
  </si>
  <si>
    <t>63 kVA</t>
  </si>
  <si>
    <t>100 kVA</t>
  </si>
  <si>
    <t>200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</si>
  <si>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</si>
  <si>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</si>
  <si>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</si>
  <si>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</si>
  <si>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</si>
  <si>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</si>
  <si>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</si>
  <si>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</si>
  <si>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</si>
  <si>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Upto 100 km @ 2% on Serial no. 22</t>
  </si>
  <si>
    <t>Upto 200 km @ 3% on Serial no. 22</t>
  </si>
  <si>
    <t>Above 200 km @ 4% on Serial no. 22</t>
  </si>
  <si>
    <t>Overhead Charges @ 12.5% [Market Fluctuation, Service Tax, Contractor's profit etc.] on Serial no. - 17, 18, 19, 20, 21, 22 (i)</t>
  </si>
  <si>
    <t>Total Estimated Cost excluding GST [Serial no. 23, 24, 25, 26, 27, 28(i), 29]</t>
  </si>
  <si>
    <t>Overhead Charges @ 12.5% [Market Fluctuation, Service Tax, Contractor's profit etc.] on Serial no. - 23, 24, 25, 26, 27 ,28(i)</t>
  </si>
  <si>
    <t>Upto 100 km @ 2% on Serial no. 7</t>
  </si>
  <si>
    <t>Upto 200 km @ 3% on Serial no. 7</t>
  </si>
  <si>
    <t>Above 200 km @ 4% on Serial no. 7</t>
  </si>
  <si>
    <t>Overhead Charges @ 12.5% [Market Fluctuation, Service Tax, Contractor's profit etc.] on Serial no. -  15, 16, 17,18, 19(i)</t>
  </si>
  <si>
    <t>Upto 100 km @ 2% on Serial no. 15</t>
  </si>
  <si>
    <t>Upto 200 km @ 3% on Serial no. 15</t>
  </si>
  <si>
    <t>Above 200 km @ 4% on Serial no. 15</t>
  </si>
  <si>
    <t>Overhead Charges @ 12.5% [Market Fluctuation, Service Tax, Contractor's profit etc.] on Serial no. -  22, 23, 24, 25, 26(i)</t>
  </si>
  <si>
    <t>Upto 100 km @ 2% on Serial no. 19</t>
  </si>
  <si>
    <t>Upto 200 km @ 3% on Serial no. 19</t>
  </si>
  <si>
    <t>Above 200 km @ 4% on Serial no. 19</t>
  </si>
  <si>
    <t>Overhead Charges @ 12.5% [Market Fluctuation, Service Tax, Contractor's profit etc.] on Serial no. -  19, 20, 21, 22, 23(i),</t>
  </si>
  <si>
    <t xml:space="preserve"> 33 KV D.P. STRUCTURE ON 13 M. LONG H-BEAM POLE FOR PANTHER CONDUCTOR (TO BE SUPPLEMENTED WITH EVERY 0.3 KM OF SUSPENSION LINE)</t>
  </si>
  <si>
    <t>SCHEDULE FOR  LAST SPAN CABLING OF  33 KV  H.T. CONNECTION</t>
  </si>
  <si>
    <t>Labour Charges AL-7</t>
  </si>
  <si>
    <t xml:space="preserve">Overhead Charges @ 12.5% [Market Fluctuation, Service Tax, Contractor's profit etc.] on Serial no. -  22, 23, 24, 25(i), 26, 27 </t>
  </si>
  <si>
    <t>Overhead Charges @ 12.5% [Market Fluctuation, Service Tax, Contractor's profit etc.] on Serial no. - 26, 27, 28, 30, 31(i)</t>
  </si>
  <si>
    <t>Upto 100 km @ 2% on Serial no. 26</t>
  </si>
  <si>
    <t>Upto 200 km @ 3% on Serial no. 26</t>
  </si>
  <si>
    <t>Above 200 km @ 4% on Serial no. 26</t>
  </si>
  <si>
    <t>Upto 100 km @ 2% on Serial no. 24</t>
  </si>
  <si>
    <t>Upto 200 km @ 3% on Serial no. 24</t>
  </si>
  <si>
    <t>Above 200 km @ 4% on Serial no. 24</t>
  </si>
  <si>
    <t>Overhead Charges @ 12.5% [Market Fluctuation, Service Tax, Contractor's profit etc.] on Serial no. -  24, 25, 26, 27 (i), 28, 29</t>
  </si>
  <si>
    <t>Overhead Charges @ 12.5% [Market Fluctuation, Service Tax, Contractor's profit etc.] on Serial no. -  23, 24, 25, 26, 27(i)</t>
  </si>
  <si>
    <t>Upto 100 km @ 2% on Serial no. 23</t>
  </si>
  <si>
    <t>Upto 200 km @ 3% on Serial no. 23</t>
  </si>
  <si>
    <t>Above 200 km @ 4% on Serial no. 23</t>
  </si>
  <si>
    <t>Upto 100 km @ 2% on Serial no. 17</t>
  </si>
  <si>
    <t>Upto 200 km @ 3% on Serial no. 17</t>
  </si>
  <si>
    <t>Above 200 km @ 4% on Serial no. 17</t>
  </si>
  <si>
    <t>Total Estimated Cost excluding GST [Serial no. 17, 18, 19, 20, 21, 22(i), 23]</t>
  </si>
  <si>
    <t>Upto 100 km @ 2% on Serial No. 21</t>
  </si>
  <si>
    <t>Upto 200 km @ 3% on Serial No. 21</t>
  </si>
  <si>
    <t>Above 200 km @ 4% on Serial No. 21</t>
  </si>
  <si>
    <t>33 KV Polymer Lightning Arrestors</t>
  </si>
  <si>
    <t>33 KV XLPE 240 sqmm 3 core UG Cable</t>
  </si>
  <si>
    <t>33 KV XLPE 400 sqmm 3 core UG Cable</t>
  </si>
  <si>
    <t>Upto 100 km @ 3% on Serial no. 21</t>
  </si>
  <si>
    <t>33 KV Porcelain Lightning Arrestors</t>
  </si>
  <si>
    <t>33 KV CTPT unit of appropriate capacity</t>
  </si>
  <si>
    <t>33 KV Polymer Disc Insulator</t>
  </si>
  <si>
    <t>33 KV Strain H.W. fitting</t>
  </si>
  <si>
    <t>33 KV Polymeric Pin insulator with Pin</t>
  </si>
  <si>
    <t>33 KV MEDP STRUCTURE ON  PCC POLE / H-BEAM POLE (TO BE SUPPLEMENTED FOR H.T. CONNECTION)</t>
  </si>
  <si>
    <t>Total Estimated Cost excluding GST [Serial No.  22, 23, 24, 25, 26, 27(i),28]</t>
  </si>
  <si>
    <t>33 KV  FOUR  POLE  STRUCTURE  ON  PCC / H-BEAM POLE</t>
  </si>
  <si>
    <t xml:space="preserve">33 KV AB Switch </t>
  </si>
  <si>
    <t>COMPARATIVE STATEMENT OF RATES FROM YEAR  2023-24 to 2024-25</t>
  </si>
  <si>
    <t>Particulars of Schedules</t>
  </si>
  <si>
    <t>Schedule Reference</t>
  </si>
  <si>
    <t>2023-24</t>
  </si>
  <si>
    <t>%tage Incr. /  Decr. in cost</t>
  </si>
  <si>
    <t xml:space="preserve">TOTAL COST </t>
  </si>
  <si>
    <t>PART-I, 33 kV LINES AND D.P. STRUCTURES</t>
  </si>
  <si>
    <t>(A)</t>
  </si>
  <si>
    <t>33 kV line on PCC Pole / H-Beam poles with Raccoon conductor.</t>
  </si>
  <si>
    <t>i</t>
  </si>
  <si>
    <t xml:space="preserve">On 280 Kg 9.1 Mtrs long PCC poles </t>
  </si>
  <si>
    <t>A-1(i)</t>
  </si>
  <si>
    <t>Per Km</t>
  </si>
  <si>
    <t>ii</t>
  </si>
  <si>
    <t xml:space="preserve">On H-Beam 152 x 152 mm 37.1 Kg/ Mtr 13 Mtr long </t>
  </si>
  <si>
    <t>A-1(ii)</t>
  </si>
  <si>
    <t>iii</t>
  </si>
  <si>
    <t xml:space="preserve">On 365 Kg 11 Mtrs long PCC poles </t>
  </si>
  <si>
    <t>A-1(iii)</t>
  </si>
  <si>
    <t>(B)</t>
  </si>
  <si>
    <t>33 kV Four Pole structure on PCC / H-Beam Pole</t>
  </si>
  <si>
    <t>A-2 (A)</t>
  </si>
  <si>
    <t>A-2 (A) (i)</t>
  </si>
  <si>
    <t>H-Beam Pole</t>
  </si>
  <si>
    <t>A-2 (A) (ii)</t>
  </si>
  <si>
    <t>(C)</t>
  </si>
  <si>
    <t>33 kV DP Structure on PCC Pole / H-Beam Pole</t>
  </si>
  <si>
    <t>280 Kg 9.1 Mtrs long PCC poles</t>
  </si>
  <si>
    <t>A-2 (B)(i)</t>
  </si>
  <si>
    <t>37.1 Kg /Mtrs 13 Mtrs long H-Beam supports</t>
  </si>
  <si>
    <t>A-2 (B)(ii)</t>
  </si>
  <si>
    <t>A-2 (B)(iii)</t>
  </si>
  <si>
    <t>(D)</t>
  </si>
  <si>
    <t>33 kV line on PCC Pole / H-Beam Pole with Dog conductor.</t>
  </si>
  <si>
    <t xml:space="preserve">On 280 Kg, 9.1 Mtrs long PCC poles </t>
  </si>
  <si>
    <t>A-3(i)</t>
  </si>
  <si>
    <t>On H-Beam 152x152 mm, 37.1Kg/mtr 13 Mtrs long supports.</t>
  </si>
  <si>
    <t>A-3(ii)</t>
  </si>
  <si>
    <t>A-3(iii)</t>
  </si>
  <si>
    <t>(E)</t>
  </si>
  <si>
    <t>Augmentation of 1 km. of 33 kV line from Raccoon to Dog conductor.</t>
  </si>
  <si>
    <t>A-3 (A)</t>
  </si>
  <si>
    <t>(F)</t>
  </si>
  <si>
    <t>Additional (Mid Span) Pole for 33 kV Line</t>
  </si>
  <si>
    <t>A-3 (B)</t>
  </si>
  <si>
    <t>A-3 (B)(i)</t>
  </si>
  <si>
    <t>Per No.</t>
  </si>
  <si>
    <t>(G)</t>
  </si>
  <si>
    <t>33 kV line on H-Beam supports suspension type with Panther Conductor (Maximum span of 50 Mtrs)</t>
  </si>
  <si>
    <t>A-4</t>
  </si>
  <si>
    <t>A-4 (i)</t>
  </si>
  <si>
    <t>(H)</t>
  </si>
  <si>
    <t xml:space="preserve">33 kV DP Structure on H-Beam supports with Panther Conductor </t>
  </si>
  <si>
    <t>A-5</t>
  </si>
  <si>
    <t>A-5 (i)</t>
  </si>
  <si>
    <t>(I)</t>
  </si>
  <si>
    <t xml:space="preserve">33 kV Under ground cable crossing under existing Railway track / Road for 60 Mtr long Corridor / route length of HDPE pipe under 2.5 M. deep for ground level single feeder line </t>
  </si>
  <si>
    <t>A-6</t>
  </si>
  <si>
    <t>60 Mtr</t>
  </si>
  <si>
    <t>Using HDD Technique for Railway works with 3 core U/G XLPE 400 sqmm Cable</t>
  </si>
  <si>
    <t>A-6(i)</t>
  </si>
  <si>
    <t>Using HDD Technique for Road crossing works with 3 core U/G XLPE 400 sqmm Cable</t>
  </si>
  <si>
    <t>A-6(ii)</t>
  </si>
  <si>
    <t>(J)</t>
  </si>
  <si>
    <t>Last span cabling of 33 kV H.T. Connection</t>
  </si>
  <si>
    <t>Using H-Beam 152x152 mm, 37.1Kg/mtr 13 Mtrs long supports.</t>
  </si>
  <si>
    <t>A-7</t>
  </si>
  <si>
    <t>With 3x185 sq.mm AB XLPE Cable</t>
  </si>
  <si>
    <t>A-7(i)</t>
  </si>
  <si>
    <t>50 Mtr</t>
  </si>
  <si>
    <t>With 3x240 sq.mm AB XLPE Cable</t>
  </si>
  <si>
    <t>A-7(ii)</t>
  </si>
  <si>
    <t>(K)</t>
  </si>
  <si>
    <t>33 kV MEDP Structure on PCC Pole / H-Beam Pole</t>
  </si>
  <si>
    <t>A-8 (i)</t>
  </si>
  <si>
    <t>A-8 (ii)</t>
  </si>
  <si>
    <t>(L)</t>
  </si>
  <si>
    <t>Last span cabling of 33 kV line using Covered  Conductor of size</t>
  </si>
  <si>
    <t xml:space="preserve">70 sq.mm (207 Amp) </t>
  </si>
  <si>
    <t>A-9 (i)</t>
  </si>
  <si>
    <t>99 sq.mm (258 Amp)</t>
  </si>
  <si>
    <t>A-9 (ii)</t>
  </si>
  <si>
    <t>(M)</t>
  </si>
  <si>
    <t>Schedule for 33 kV Underground Cable crossing under Railway Track / Road for 60 Mtr. Long Corridor / Route Length of HDPE Pipe, under 2.5 Mtr. Deep from Ground Level Single Feeder Line Using Open Trench Method.</t>
  </si>
  <si>
    <t>With 3 core U/G XLPE 240 sqmm Cable</t>
  </si>
  <si>
    <t>A-10(i)</t>
  </si>
  <si>
    <t>With 3 core U/G XLPE 400 sqmm Cable</t>
  </si>
  <si>
    <t>A-10(ii)</t>
  </si>
  <si>
    <t>(N)</t>
  </si>
  <si>
    <t>Schedule for laying of 1 km. 33 kV Cable Direct in Ground Single Cable Line using Open Trench Method.</t>
  </si>
  <si>
    <t xml:space="preserve">A-11 </t>
  </si>
  <si>
    <t>A-11(i)</t>
  </si>
  <si>
    <t>A-11(ii)</t>
  </si>
  <si>
    <t>Total Estimated Cost excluding GST (Row 7, 8, 9, 10, 11(i), 12, 13)</t>
  </si>
  <si>
    <t xml:space="preserve">Binding wire and tape                   </t>
  </si>
  <si>
    <t xml:space="preserve">Binding Wire &amp; Tape        </t>
  </si>
  <si>
    <t>GI earthing pipe 40 mm dia 3.0 mtr long, 4 mm thick with 12 mm holes at 18 places in each pipe at equal distance tapered casing at lower end. *</t>
  </si>
  <si>
    <t>33 kV Termination Kit for 3x185 sqmm AB XLPE Cable  *</t>
  </si>
  <si>
    <t>33 kV Termination Kit for 3x240 sqmm AB XLPE Cable  *</t>
  </si>
  <si>
    <t>NEW ROW ADDED</t>
  </si>
  <si>
    <t>Transportation charges of all line materials :-</t>
  </si>
  <si>
    <t>Transportation charges of all line materials:-</t>
  </si>
  <si>
    <t>Incidental Charges @ 7.5% on Serial no. 17 : -</t>
  </si>
  <si>
    <t>Incidental Charges @ 7.5% on Serial No. 21 : -</t>
  </si>
  <si>
    <t>Incidental Charges @ 7.5% on Serial no. 22 : -</t>
  </si>
  <si>
    <t>Incidental Charges @ 7.5% on Serial no. 23 : -</t>
  </si>
  <si>
    <t>Incidental Charges @ 7.5 % on Serial no. 7 : -</t>
  </si>
  <si>
    <t>Incidental Charges @ 7.5% on Serial no.15 : -</t>
  </si>
  <si>
    <t>Incidental Charges @ 7.5% on Serial no. 19 : -</t>
  </si>
  <si>
    <t>Incidental Charges @ 7.5% on Serial no. 21 : -</t>
  </si>
  <si>
    <t>Incidental Charges @ 7.5% on Serial no. 26 : -</t>
  </si>
  <si>
    <t>Incidental Charges @ 7.5% on Serial no. 24 : -</t>
  </si>
  <si>
    <t>Incidental Charges @ 7.5% on Serial no. 20 : -</t>
  </si>
  <si>
    <t>Supervision charges @ 15% Serial no. 20, 23, 24</t>
  </si>
  <si>
    <t>Upto 100 km @ 2% on Serial no. 20</t>
  </si>
  <si>
    <t>Upto 200 km @ 3% on Serial no. 20</t>
  </si>
  <si>
    <t>Above 200 km @ 4% on Serial no. 20</t>
  </si>
  <si>
    <t>Overhead Charges @ 12.5% [Market Fluctuation, Service Tax, Contractor's profit etc.] on Serial no. - 20,  21, 22, 23, 24, 25, 26(i)</t>
  </si>
  <si>
    <t>Overhead Charges @ 12.5% [Market Fluctuation, Service Tax, Contractor's profit etc.] on Serial no. -  21, 22, 23, 24, 26(i)</t>
  </si>
  <si>
    <t xml:space="preserve">Charges payable to Nagar Nigam / Nagar Palika / Nagar Panchayat / Gram Panchayat as per Demand note. </t>
  </si>
  <si>
    <t>Supervision charges @ 15% Serial no. 21, 23, 24</t>
  </si>
  <si>
    <r>
      <t xml:space="preserve">Charges payable to Railway as per actual demand note   </t>
    </r>
    <r>
      <rPr>
        <b/>
        <sz val="11"/>
        <rFont val="Arial"/>
        <family val="2"/>
      </rPr>
      <t>OR</t>
    </r>
    <r>
      <rPr>
        <sz val="11"/>
        <rFont val="Arial"/>
        <family val="2"/>
      </rPr>
      <t xml:space="preserve"> Municipality Charges payable to Local bodies as per Demand note</t>
    </r>
  </si>
  <si>
    <t>Labour charges as per Schedule No.- AL-8</t>
  </si>
  <si>
    <t>NEW BINCODE ALLOTTED</t>
  </si>
  <si>
    <t>HDPE Pipe -PE 100 PN 10 DN 250 SDR13.6 As per IS 4984-2016</t>
  </si>
  <si>
    <t>Applicable CGST @ 9% on Serial No 29</t>
  </si>
  <si>
    <t>Applicable SGST @ 9% on Serial No 29</t>
  </si>
  <si>
    <t>Total Estimated Cost including GST (Serial No 29+30+31)</t>
  </si>
  <si>
    <t>Applicable CGST @ 9% on Serial No 24</t>
  </si>
  <si>
    <t>Applicable SGST @ 9% on Serial No 24</t>
  </si>
  <si>
    <t>Total Estimated Cost including GST (Serial No 24+25+26)</t>
  </si>
  <si>
    <t>Applicable CGST @ 9% on Serial No 30</t>
  </si>
  <si>
    <t>Applicable SGST @ 9% on Serial No 30</t>
  </si>
  <si>
    <t>Total Estimated Cost including GST (Serial No 30+31+32)</t>
  </si>
  <si>
    <t>Applicable CGST @ 9% on Serial No 14</t>
  </si>
  <si>
    <t>Applicable SGST @ 9% on Serial No 14</t>
  </si>
  <si>
    <t>Total Estimated Cost including GST (Serial No 14+15+16-17)</t>
  </si>
  <si>
    <t>Total Estimated Cost excluding GST (Serial No 15, 16, 17, 18, 19(i), 20)</t>
  </si>
  <si>
    <t>Applicable CGST @ 9% on Serial No 21</t>
  </si>
  <si>
    <t>Applicable SGST @ 9% on Serial No 21</t>
  </si>
  <si>
    <t>Total Estimated Cost including GST (Serial No 21+22+23)</t>
  </si>
  <si>
    <t>Total Estimated Cost excluding GST (Serial No 22, 23, 24, 25, 26(i), 27)</t>
  </si>
  <si>
    <t>Applicable CGST @ 9% on Serial No 28</t>
  </si>
  <si>
    <t>Applicable SGST @ 9% on Serial No 28</t>
  </si>
  <si>
    <t>Total Estimated Cost including GST (Serial No 28+29+30)</t>
  </si>
  <si>
    <t>Total Estimated Cost excluding GST (Serial No 19, 20, 21, 22, 23(i), 24)</t>
  </si>
  <si>
    <t>Applicable CGST @ 9% on Serial No 25</t>
  </si>
  <si>
    <t>Applicable SGST @ 9% on Serial No 25</t>
  </si>
  <si>
    <t>Total Estimated Cost including GST (Serial No 25+26+27)</t>
  </si>
  <si>
    <t>Total Estimated Cost excluding GST (Serial No 20, 21, 22, 23, 24, 25, 26(i), 27)</t>
  </si>
  <si>
    <t xml:space="preserve">Total Estimated Cost including GST [for Col. 07 = Serial No 28+29+30+31] &amp; [for Col. 08 = Serial No 28+29+30+31] </t>
  </si>
  <si>
    <t>Total Estimated Cost excluding GST (Serial No 22, 23, 24, 25(i), 26, 27, 28)</t>
  </si>
  <si>
    <t>Total Estimated Cost excluding GST (Serial No 26, 27, 28, 30, 31(i), 32)</t>
  </si>
  <si>
    <t>Applicable CGST @ 9% on Serial No 33</t>
  </si>
  <si>
    <t>Applicable SGST @ 9% on Serial No 33</t>
  </si>
  <si>
    <t>Total Estimated Cost including GST (Serial No 33+34+35)</t>
  </si>
  <si>
    <t>Total Estimated Cost excluding GST (Serial No 24, 25, 26, 27(i), 28, 29, 30)</t>
  </si>
  <si>
    <t>Applicable CGST @ 9% on Serial No 31</t>
  </si>
  <si>
    <t>Applicable SGST @ 9% on Serial No 31</t>
  </si>
  <si>
    <t>Total Estimated Cost including GST (Serial No 31+32+33)</t>
  </si>
  <si>
    <t>Total Estimated Cost excluding GST (Serial No 23, 24, 25, 26, 27(i), 28)</t>
  </si>
  <si>
    <t>Total Estimated Cost including GST (Serial No 29+30+31+32)</t>
  </si>
  <si>
    <t>Total Estimated Cost excluding GST (Serial No 21, 22, 23, 24, 25, 26(i), 27)</t>
  </si>
  <si>
    <t>Total Estimated Cost including GST (Serial No 28+29+30+31)</t>
  </si>
  <si>
    <t>TOTAL</t>
  </si>
  <si>
    <t>HIKE</t>
  </si>
  <si>
    <t>3150 kVA, 33/11 kV POWER TRANSFORMER Oil Cooled with Off Circuit Tap Changer with Primary and secondary terminal Box type</t>
  </si>
  <si>
    <t>5000 kVA, 33/11 kV POWER TRANSFORMER Oil Cooled with Off Circuit Tap Changer with Primary and secondary terminal Box type</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</si>
  <si>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</si>
  <si>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</si>
  <si>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</si>
  <si>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</si>
  <si>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</si>
  <si>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</si>
  <si>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</si>
  <si>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</si>
  <si>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</si>
  <si>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</si>
  <si>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</si>
  <si>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</si>
  <si>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</si>
  <si>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</si>
  <si>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</si>
  <si>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</si>
  <si>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</si>
  <si>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</si>
  <si>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</si>
  <si>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</si>
  <si>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</si>
  <si>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</si>
  <si>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</si>
  <si>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</si>
  <si>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</si>
  <si>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</si>
  <si>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</si>
  <si>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</si>
  <si>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</si>
  <si>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</si>
  <si>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</si>
  <si>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</si>
  <si>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</si>
  <si>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</si>
  <si>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</si>
  <si>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</si>
  <si>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</si>
  <si>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</si>
  <si>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</si>
  <si>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</si>
  <si>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</si>
  <si>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NAME CHANGE</t>
  </si>
  <si>
    <t>Earlier name was Incidental charges @ 7.5% on Sub Total-1</t>
  </si>
  <si>
    <t>The Estimate should be prepared including spare cable when proposed feeder laying radial</t>
  </si>
  <si>
    <t xml:space="preserve">A-10 </t>
  </si>
  <si>
    <t>11KV PVC INSULATED 25SQMM 4 CORE ARMOURE</t>
  </si>
  <si>
    <t>Use of Covered conductor, which was earlier restricted to only in last span of HT consumers remains the same; but if necessary it should be provided in line after prior approval from ED(O&amp;M) Raipur.</t>
  </si>
  <si>
    <t>Overhead Charges @ 12.5% [Market Fluctuation, Service Tax, Contractor's profit etc.] on Serial no. -  22, 23, 24, 25, 26, 27(i)</t>
  </si>
  <si>
    <t>Overhead Charges @ 12.5% [Market Fluctuation, Service Tax, Contractor's profit etc.] on Serial no. - 7, 8, 9,10,11(i), 12</t>
  </si>
  <si>
    <t>Include as per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</si>
</sst>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0.000"/>
    <numFmt numFmtId="167" formatCode="0.0000000000"/>
  </numFmts>
  <fonts count="67">
    <font>
      <sz val="11"/>
      <color theme="1"/>
      <name val="Calibri"/>
      <family val="2"/>
      <scheme val="minor"/>
    </font>
    <font>
      <sz val="10"/>
      <name val="Arial"/>
      <family val="2"/>
    </font>
    <font>
      <b/>
      <u/>
      <sz val="14"/>
      <name val="Arial"/>
      <family val="2"/>
    </font>
    <font>
      <b/>
      <sz val="14"/>
      <name val="Arial"/>
      <family val="2"/>
    </font>
    <font>
      <b/>
      <u/>
      <sz val="12"/>
      <name val="Arial"/>
      <family val="2"/>
    </font>
    <font>
      <sz val="10"/>
      <name val="Arial"/>
      <family val="2"/>
    </font>
    <font>
      <b/>
      <sz val="12"/>
      <name val="Arial"/>
      <family val="2"/>
    </font>
    <font>
      <b/>
      <u/>
      <sz val="13"/>
      <name val="Arial"/>
      <family val="2"/>
    </font>
    <font>
      <sz val="12"/>
      <name val="Arial"/>
      <family val="2"/>
    </font>
    <font>
      <b/>
      <sz val="10"/>
      <name val="Arial"/>
      <family val="2"/>
    </font>
    <font>
      <sz val="10"/>
      <name val="Verdana"/>
      <family val="2"/>
    </font>
    <font>
      <sz val="11"/>
      <name val="Arial"/>
      <family val="2"/>
    </font>
    <font>
      <sz val="14"/>
      <name val="Arial"/>
      <family val="2"/>
    </font>
    <font>
      <b/>
      <sz val="11"/>
      <name val="Arial"/>
      <family val="2"/>
    </font>
    <font>
      <b/>
      <sz val="12"/>
      <color indexed="10"/>
      <name val="Arial"/>
      <family val="2"/>
    </font>
    <font>
      <sz val="7.5"/>
      <name val="Arial"/>
      <family val="2"/>
    </font>
    <font>
      <sz val="9"/>
      <name val="Arial"/>
      <family val="2"/>
    </font>
    <font>
      <b/>
      <sz val="9"/>
      <color indexed="81"/>
      <name val="Tahoma"/>
      <family val="2"/>
    </font>
    <font>
      <sz val="9"/>
      <color indexed="81"/>
      <name val="Tahoma"/>
      <family val="2"/>
    </font>
    <font>
      <sz val="11"/>
      <color theme="1"/>
      <name val="Calibri"/>
      <family val="2"/>
      <scheme val="minor"/>
    </font>
    <font>
      <b/>
      <sz val="12"/>
      <color indexed="12"/>
      <name val="Arial"/>
      <family val="2"/>
    </font>
    <font>
      <sz val="9"/>
      <name val="Verdana"/>
      <family val="2"/>
    </font>
    <font>
      <sz val="11"/>
      <name val="Calibri"/>
      <family val="2"/>
    </font>
    <font>
      <b/>
      <u/>
      <sz val="11"/>
      <name val="Arial"/>
      <family val="2"/>
    </font>
    <font>
      <b/>
      <sz val="16"/>
      <name val="Arial"/>
      <family val="2"/>
    </font>
    <font>
      <sz val="10"/>
      <name val="Calibri"/>
      <family val="2"/>
    </font>
    <font>
      <b/>
      <sz val="10"/>
      <name val="Calibri"/>
      <family val="2"/>
    </font>
    <font>
      <sz val="10.5"/>
      <name val="Arial"/>
      <family val="2"/>
    </font>
    <font>
      <sz val="8"/>
      <name val="Arial"/>
      <family val="2"/>
    </font>
    <font>
      <b/>
      <u/>
      <sz val="12"/>
      <color indexed="14"/>
      <name val="Arial"/>
      <family val="2"/>
    </font>
    <font>
      <b/>
      <u/>
      <sz val="12"/>
      <color indexed="10"/>
      <name val="Arial"/>
      <family val="2"/>
    </font>
    <font>
      <sz val="16"/>
      <name val="Arial"/>
      <family val="2"/>
    </font>
    <font>
      <b/>
      <sz val="14"/>
      <color indexed="81"/>
      <name val="Arial"/>
      <family val="2"/>
    </font>
    <font>
      <sz val="11"/>
      <color indexed="8"/>
      <name val="Arial"/>
      <family val="2"/>
    </font>
    <font>
      <sz val="11"/>
      <color theme="1"/>
      <name val="Arial"/>
      <family val="2"/>
    </font>
    <font>
      <sz val="8"/>
      <color theme="1"/>
      <name val="Calibri"/>
      <family val="2"/>
      <scheme val="minor"/>
    </font>
    <font>
      <b/>
      <sz val="10"/>
      <name val="Verdana"/>
      <family val="2"/>
    </font>
    <font>
      <sz val="10"/>
      <color theme="1"/>
      <name val="Verdana"/>
      <family val="2"/>
    </font>
    <font>
      <b/>
      <sz val="11"/>
      <color indexed="8"/>
      <name val="Arial"/>
      <family val="2"/>
    </font>
    <font>
      <b/>
      <sz val="11"/>
      <name val="Verdana"/>
      <family val="2"/>
    </font>
    <font>
      <sz val="10"/>
      <color indexed="8"/>
      <name val="Verdana"/>
      <family val="2"/>
    </font>
    <font>
      <sz val="10"/>
      <color indexed="9"/>
      <name val="Verdana"/>
      <family val="2"/>
    </font>
    <font>
      <sz val="10"/>
      <color indexed="10"/>
      <name val="Verdana"/>
      <family val="2"/>
    </font>
    <font>
      <sz val="10"/>
      <color rgb="FFFF0000"/>
      <name val="Verdana"/>
      <family val="2"/>
    </font>
    <font>
      <sz val="10"/>
      <color rgb="FFFF0000"/>
      <name val="Arial"/>
      <family val="2"/>
    </font>
    <font>
      <b/>
      <sz val="10.5"/>
      <name val="Verdana"/>
      <family val="2"/>
    </font>
    <font>
      <b/>
      <sz val="10"/>
      <color indexed="8"/>
      <name val="Arial"/>
      <family val="2"/>
    </font>
    <font>
      <vertAlign val="subscript"/>
      <sz val="10"/>
      <name val="Verdana"/>
      <family val="2"/>
    </font>
    <font>
      <b/>
      <sz val="10"/>
      <color indexed="8"/>
      <name val="Verdana"/>
      <family val="2"/>
    </font>
    <font>
      <b/>
      <sz val="10.5"/>
      <color indexed="8"/>
      <name val="Arial"/>
      <family val="2"/>
    </font>
    <font>
      <b/>
      <u/>
      <sz val="8"/>
      <name val="Verdana"/>
      <family val="2"/>
    </font>
    <font>
      <b/>
      <sz val="12"/>
      <color indexed="8"/>
      <name val="Arial"/>
      <family val="2"/>
    </font>
    <font>
      <vertAlign val="superscript"/>
      <sz val="10"/>
      <name val="Verdana"/>
      <family val="2"/>
    </font>
    <font>
      <b/>
      <u/>
      <sz val="10"/>
      <color theme="1"/>
      <name val="Verdana"/>
      <family val="2"/>
    </font>
    <font>
      <sz val="11"/>
      <color theme="1"/>
      <name val="Verdana"/>
      <family val="2"/>
    </font>
    <font>
      <sz val="8"/>
      <color indexed="81"/>
      <name val="Tahoma"/>
      <family val="2"/>
    </font>
    <font>
      <b/>
      <sz val="13"/>
      <name val="Arial"/>
      <family val="2"/>
    </font>
    <font>
      <sz val="11"/>
      <name val="Rupee"/>
    </font>
    <font>
      <b/>
      <sz val="11"/>
      <name val="Calibri"/>
      <family val="2"/>
    </font>
    <font>
      <b/>
      <i/>
      <sz val="11"/>
      <name val="Arial"/>
      <family val="2"/>
    </font>
    <font>
      <b/>
      <sz val="11"/>
      <color theme="0"/>
      <name val="Arial"/>
      <family val="2"/>
    </font>
    <font>
      <sz val="12"/>
      <color theme="1"/>
      <name val="Calibri"/>
      <family val="2"/>
      <scheme val="minor"/>
    </font>
    <font>
      <b/>
      <sz val="12"/>
      <color theme="1"/>
      <name val="Arial"/>
      <family val="2"/>
    </font>
    <font>
      <sz val="12"/>
      <color theme="1"/>
      <name val="Arial"/>
      <family val="2"/>
    </font>
    <font>
      <sz val="11"/>
      <name val="Times New Roman"/>
      <family val="1"/>
    </font>
    <font>
      <b/>
      <sz val="12"/>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rgb="FF00FF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xf numFmtId="0" fontId="5"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164" fontId="1" fillId="0" borderId="0" applyFont="0" applyFill="0" applyBorder="0" applyAlignment="0" applyProtection="0"/>
    <xf numFmtId="0" fontId="1" fillId="0" borderId="0"/>
    <xf numFmtId="0" fontId="19" fillId="0" borderId="0"/>
    <xf numFmtId="0" fontId="1" fillId="0" borderId="0"/>
    <xf numFmtId="0" fontId="19" fillId="0" borderId="0"/>
    <xf numFmtId="0" fontId="64" fillId="0" borderId="0">
      <alignment vertical="center"/>
    </xf>
  </cellStyleXfs>
  <cellXfs count="1071">
    <xf numFmtId="0" fontId="0" fillId="0" borderId="0" xfId="0"/>
    <xf numFmtId="49" fontId="1" fillId="0" borderId="0" xfId="1" applyNumberFormat="1" applyFill="1" applyAlignment="1">
      <alignment horizontal="center" wrapText="1"/>
    </xf>
    <xf numFmtId="49" fontId="3" fillId="0" borderId="0" xfId="1" applyNumberFormat="1" applyFont="1" applyFill="1" applyAlignment="1">
      <alignment wrapText="1"/>
    </xf>
    <xf numFmtId="49" fontId="1" fillId="0" borderId="0" xfId="1" applyNumberFormat="1" applyFill="1" applyAlignment="1">
      <alignment wrapText="1"/>
    </xf>
    <xf numFmtId="49" fontId="3" fillId="0" borderId="0" xfId="1" applyNumberFormat="1" applyFont="1" applyFill="1" applyAlignment="1">
      <alignment horizontal="center" wrapText="1"/>
    </xf>
    <xf numFmtId="49" fontId="6" fillId="0" borderId="0" xfId="1" applyNumberFormat="1" applyFont="1" applyFill="1" applyAlignment="1">
      <alignment wrapText="1"/>
    </xf>
    <xf numFmtId="49" fontId="1" fillId="0" borderId="0" xfId="1" applyNumberFormat="1" applyFill="1" applyBorder="1" applyAlignment="1">
      <alignment horizontal="center" wrapText="1"/>
    </xf>
    <xf numFmtId="2" fontId="1" fillId="0" borderId="0" xfId="1" applyNumberFormat="1" applyFill="1" applyBorder="1" applyAlignment="1">
      <alignment wrapText="1"/>
    </xf>
    <xf numFmtId="0" fontId="1" fillId="0" borderId="0" xfId="1" applyNumberFormat="1" applyFill="1" applyBorder="1" applyAlignment="1">
      <alignment horizontal="center" wrapText="1"/>
    </xf>
    <xf numFmtId="2" fontId="1" fillId="0" borderId="0" xfId="1" applyNumberFormat="1" applyFill="1" applyBorder="1" applyAlignment="1">
      <alignment horizontal="right" wrapText="1"/>
    </xf>
    <xf numFmtId="2" fontId="1" fillId="0" borderId="0" xfId="1" applyNumberFormat="1" applyFill="1" applyAlignment="1">
      <alignment horizontal="right" wrapText="1"/>
    </xf>
    <xf numFmtId="2" fontId="6" fillId="0" borderId="0" xfId="1" applyNumberFormat="1" applyFont="1" applyFill="1" applyBorder="1" applyAlignment="1">
      <alignment wrapText="1"/>
    </xf>
    <xf numFmtId="49" fontId="8" fillId="0" borderId="0" xfId="1" applyNumberFormat="1" applyFont="1" applyFill="1" applyAlignment="1">
      <alignment vertical="center" wrapText="1"/>
    </xf>
    <xf numFmtId="49" fontId="9" fillId="0" borderId="0" xfId="1" applyNumberFormat="1" applyFont="1" applyFill="1" applyAlignment="1">
      <alignment wrapText="1"/>
    </xf>
    <xf numFmtId="0" fontId="6" fillId="0" borderId="0" xfId="1" applyFont="1" applyFill="1" applyBorder="1" applyAlignment="1" applyProtection="1">
      <alignment vertical="center" wrapText="1"/>
    </xf>
    <xf numFmtId="49" fontId="8" fillId="0" borderId="0" xfId="1" applyNumberFormat="1" applyFont="1" applyFill="1" applyBorder="1" applyAlignment="1">
      <alignment horizontal="center" vertical="center" wrapText="1"/>
    </xf>
    <xf numFmtId="0" fontId="10" fillId="0" borderId="0" xfId="1" applyFont="1" applyFill="1" applyBorder="1" applyAlignment="1">
      <alignment horizontal="left" vertical="top" wrapText="1"/>
    </xf>
    <xf numFmtId="49" fontId="8" fillId="0" borderId="0" xfId="1" applyNumberFormat="1" applyFont="1" applyFill="1" applyBorder="1" applyAlignment="1">
      <alignment vertical="center" wrapText="1"/>
    </xf>
    <xf numFmtId="49" fontId="11" fillId="0" borderId="0" xfId="1" applyNumberFormat="1" applyFont="1" applyFill="1" applyBorder="1" applyAlignment="1">
      <alignment vertical="center" wrapText="1"/>
    </xf>
    <xf numFmtId="0" fontId="12" fillId="0" borderId="0" xfId="1" applyNumberFormat="1" applyFont="1" applyFill="1" applyAlignment="1">
      <alignment wrapText="1"/>
    </xf>
    <xf numFmtId="49" fontId="14" fillId="0" borderId="0" xfId="1" applyNumberFormat="1" applyFont="1" applyFill="1" applyBorder="1" applyAlignment="1">
      <alignment horizontal="center" wrapText="1"/>
    </xf>
    <xf numFmtId="49" fontId="11" fillId="0" borderId="0" xfId="1" applyNumberFormat="1" applyFont="1" applyFill="1" applyAlignment="1">
      <alignment horizontal="center" vertical="center" wrapText="1"/>
    </xf>
    <xf numFmtId="2" fontId="1" fillId="0" borderId="0" xfId="1" applyNumberFormat="1" applyFill="1" applyAlignment="1">
      <alignment wrapText="1"/>
    </xf>
    <xf numFmtId="0" fontId="1" fillId="0" borderId="0" xfId="1" applyNumberFormat="1" applyFill="1" applyAlignment="1">
      <alignment wrapText="1"/>
    </xf>
    <xf numFmtId="49" fontId="1" fillId="0" borderId="0" xfId="1" applyNumberFormat="1" applyFont="1" applyFill="1" applyBorder="1" applyAlignment="1">
      <alignment vertical="center" wrapText="1"/>
    </xf>
    <xf numFmtId="2" fontId="8" fillId="0" borderId="0" xfId="1" applyNumberFormat="1" applyFont="1" applyFill="1" applyBorder="1" applyAlignment="1">
      <alignment horizontal="center" vertical="center" wrapText="1"/>
    </xf>
    <xf numFmtId="0" fontId="13" fillId="0" borderId="0" xfId="1" applyFont="1" applyFill="1" applyBorder="1" applyAlignment="1">
      <alignment vertical="center" wrapText="1"/>
    </xf>
    <xf numFmtId="49" fontId="9" fillId="0" borderId="0" xfId="1" applyNumberFormat="1" applyFont="1" applyFill="1" applyBorder="1" applyAlignment="1">
      <alignment wrapText="1"/>
    </xf>
    <xf numFmtId="49" fontId="15" fillId="0" borderId="0" xfId="1" applyNumberFormat="1" applyFont="1" applyFill="1" applyBorder="1" applyAlignment="1">
      <alignment horizontal="left" vertical="center" wrapText="1"/>
    </xf>
    <xf numFmtId="2" fontId="11" fillId="0" borderId="0" xfId="1" applyNumberFormat="1" applyFont="1" applyFill="1" applyBorder="1" applyAlignment="1">
      <alignment horizontal="center" vertical="center"/>
    </xf>
    <xf numFmtId="49" fontId="16" fillId="0" borderId="0" xfId="1" applyNumberFormat="1" applyFont="1" applyFill="1" applyBorder="1" applyAlignment="1">
      <alignment vertical="center" wrapText="1"/>
    </xf>
    <xf numFmtId="0" fontId="1" fillId="0" borderId="0" xfId="1" applyFont="1" applyFill="1" applyBorder="1" applyAlignment="1">
      <alignment horizontal="center" vertical="center"/>
    </xf>
    <xf numFmtId="2" fontId="1" fillId="0" borderId="0" xfId="2" applyNumberFormat="1" applyFont="1" applyFill="1" applyBorder="1" applyAlignment="1">
      <alignment horizontal="center" vertical="center" wrapText="1"/>
    </xf>
    <xf numFmtId="0" fontId="1" fillId="0" borderId="0" xfId="1" applyFill="1" applyBorder="1" applyAlignment="1">
      <alignment vertical="center"/>
    </xf>
    <xf numFmtId="0" fontId="8" fillId="0" borderId="0" xfId="1" applyFont="1" applyFill="1" applyBorder="1" applyAlignment="1">
      <alignment vertical="center"/>
    </xf>
    <xf numFmtId="0" fontId="1" fillId="0" borderId="0" xfId="1" applyNumberFormat="1" applyFill="1" applyAlignment="1">
      <alignment horizontal="center" wrapText="1"/>
    </xf>
    <xf numFmtId="2" fontId="6" fillId="0" borderId="0" xfId="1" applyNumberFormat="1" applyFont="1" applyFill="1" applyAlignment="1">
      <alignment horizontal="center" wrapText="1"/>
    </xf>
    <xf numFmtId="0" fontId="0" fillId="0" borderId="0" xfId="0" applyFill="1"/>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20" fillId="0" borderId="11" xfId="0" applyFont="1" applyFill="1" applyBorder="1" applyAlignment="1" applyProtection="1"/>
    <xf numFmtId="49" fontId="8" fillId="0" borderId="0" xfId="0" applyNumberFormat="1" applyFont="1" applyFill="1" applyBorder="1" applyAlignment="1">
      <alignmen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49" fontId="11" fillId="0" borderId="0" xfId="0" applyNumberFormat="1" applyFont="1" applyFill="1" applyBorder="1" applyAlignment="1">
      <alignment vertical="center" wrapText="1"/>
    </xf>
    <xf numFmtId="0" fontId="1" fillId="0" borderId="0" xfId="0" applyFont="1" applyFill="1"/>
    <xf numFmtId="0" fontId="11" fillId="0" borderId="0" xfId="0" applyFont="1" applyFill="1"/>
    <xf numFmtId="49" fontId="8" fillId="0" borderId="0" xfId="0" applyNumberFormat="1" applyFont="1" applyFill="1" applyAlignment="1">
      <alignment vertical="center" wrapText="1"/>
    </xf>
    <xf numFmtId="0" fontId="0" fillId="0" borderId="0" xfId="0" applyFill="1" applyBorder="1"/>
    <xf numFmtId="2" fontId="1"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1" xfId="0" applyFill="1" applyBorder="1"/>
    <xf numFmtId="0" fontId="8" fillId="0" borderId="0" xfId="0" applyFont="1" applyFill="1" applyBorder="1" applyAlignment="1">
      <alignment vertical="center" wrapText="1"/>
    </xf>
    <xf numFmtId="0" fontId="8" fillId="0" borderId="0" xfId="0" applyFont="1" applyFill="1" applyAlignment="1">
      <alignment horizontal="center"/>
    </xf>
    <xf numFmtId="0" fontId="0" fillId="0" borderId="0" xfId="0" applyFill="1" applyAlignment="1">
      <alignment horizontal="left"/>
    </xf>
    <xf numFmtId="0" fontId="3" fillId="0" borderId="0" xfId="0" applyFont="1" applyFill="1" applyAlignment="1"/>
    <xf numFmtId="0" fontId="0" fillId="0" borderId="0" xfId="0" applyNumberFormat="1" applyFill="1"/>
    <xf numFmtId="0" fontId="6" fillId="0" borderId="0" xfId="0" applyFont="1" applyFill="1" applyAlignment="1">
      <alignment vertical="center" wrapText="1"/>
    </xf>
    <xf numFmtId="0" fontId="6" fillId="0" borderId="0" xfId="0" applyFont="1" applyFill="1" applyAlignment="1">
      <alignment vertical="center"/>
    </xf>
    <xf numFmtId="0" fontId="8" fillId="0" borderId="0" xfId="0" applyFont="1" applyFill="1" applyBorder="1" applyAlignment="1">
      <alignment horizontal="left"/>
    </xf>
    <xf numFmtId="0" fontId="8" fillId="0" borderId="0" xfId="0" applyFont="1" applyFill="1" applyBorder="1"/>
    <xf numFmtId="0" fontId="8" fillId="0" borderId="0" xfId="0" applyNumberFormat="1" applyFont="1" applyFill="1" applyBorder="1"/>
    <xf numFmtId="0" fontId="0" fillId="0" borderId="0" xfId="0" applyFill="1" applyAlignment="1">
      <alignment vertical="top" wrapText="1"/>
    </xf>
    <xf numFmtId="0" fontId="21" fillId="0" borderId="0" xfId="0" applyFont="1" applyFill="1" applyBorder="1" applyAlignment="1">
      <alignment vertical="center" wrapText="1"/>
    </xf>
    <xf numFmtId="0" fontId="0" fillId="0" borderId="0" xfId="0" applyFill="1" applyBorder="1" applyAlignment="1">
      <alignment vertical="center"/>
    </xf>
    <xf numFmtId="0" fontId="8" fillId="0" borderId="0" xfId="0" applyFont="1" applyFill="1"/>
    <xf numFmtId="0" fontId="0" fillId="0" borderId="0" xfId="0" applyFill="1" applyAlignment="1">
      <alignment horizontal="left" vertical="top"/>
    </xf>
    <xf numFmtId="49" fontId="0" fillId="0" borderId="0" xfId="0" applyNumberFormat="1" applyFill="1" applyAlignment="1">
      <alignment horizontal="center" wrapText="1"/>
    </xf>
    <xf numFmtId="49" fontId="3" fillId="0" borderId="0" xfId="0" applyNumberFormat="1" applyFont="1" applyFill="1" applyAlignment="1">
      <alignment vertical="center" wrapText="1"/>
    </xf>
    <xf numFmtId="49" fontId="3" fillId="0" borderId="0" xfId="0" applyNumberFormat="1" applyFont="1" applyFill="1" applyBorder="1" applyAlignment="1">
      <alignment vertical="center" wrapText="1"/>
    </xf>
    <xf numFmtId="49" fontId="0" fillId="0" borderId="0" xfId="0" applyNumberFormat="1" applyFill="1" applyAlignment="1">
      <alignment wrapText="1"/>
    </xf>
    <xf numFmtId="49" fontId="3" fillId="0" borderId="0" xfId="0" applyNumberFormat="1" applyFont="1" applyFill="1" applyAlignment="1">
      <alignment horizontal="center" vertical="center" wrapText="1"/>
    </xf>
    <xf numFmtId="49" fontId="3" fillId="0" borderId="0" xfId="0" applyNumberFormat="1" applyFont="1" applyFill="1" applyBorder="1" applyAlignment="1">
      <alignment horizontal="center" vertical="center" wrapText="1"/>
    </xf>
    <xf numFmtId="49" fontId="6" fillId="0" borderId="0" xfId="0" applyNumberFormat="1" applyFont="1" applyFill="1" applyAlignment="1">
      <alignment vertical="center" wrapText="1"/>
    </xf>
    <xf numFmtId="49" fontId="1" fillId="0" borderId="0" xfId="0" applyNumberFormat="1" applyFont="1" applyFill="1" applyBorder="1" applyAlignment="1">
      <alignment horizontal="center" wrapText="1"/>
    </xf>
    <xf numFmtId="49" fontId="1" fillId="0" borderId="0" xfId="0" applyNumberFormat="1" applyFont="1" applyFill="1" applyBorder="1" applyAlignment="1">
      <alignment wrapText="1"/>
    </xf>
    <xf numFmtId="4" fontId="1" fillId="0" borderId="0" xfId="0" applyNumberFormat="1" applyFont="1" applyFill="1" applyBorder="1" applyAlignment="1">
      <alignment horizontal="center" wrapText="1"/>
    </xf>
    <xf numFmtId="2" fontId="1" fillId="0" borderId="0" xfId="0" applyNumberFormat="1" applyFont="1" applyFill="1" applyBorder="1" applyAlignment="1">
      <alignment horizontal="right" wrapText="1"/>
    </xf>
    <xf numFmtId="49" fontId="6" fillId="0" borderId="0" xfId="0" applyNumberFormat="1" applyFont="1" applyFill="1" applyBorder="1" applyAlignment="1">
      <alignment horizontal="center" wrapText="1"/>
    </xf>
    <xf numFmtId="49" fontId="9" fillId="0" borderId="0" xfId="0" applyNumberFormat="1" applyFont="1" applyFill="1" applyAlignment="1">
      <alignment wrapText="1"/>
    </xf>
    <xf numFmtId="0" fontId="0" fillId="0" borderId="0" xfId="0" applyNumberFormat="1" applyFill="1" applyAlignment="1">
      <alignment wrapText="1"/>
    </xf>
    <xf numFmtId="49" fontId="0" fillId="3" borderId="0" xfId="0" applyNumberFormat="1" applyFill="1" applyAlignment="1">
      <alignment wrapText="1"/>
    </xf>
    <xf numFmtId="49" fontId="1" fillId="0" borderId="0" xfId="0" applyNumberFormat="1" applyFont="1" applyFill="1" applyAlignment="1">
      <alignment wrapText="1"/>
    </xf>
    <xf numFmtId="49" fontId="8" fillId="0" borderId="0" xfId="0" applyNumberFormat="1" applyFont="1" applyFill="1" applyBorder="1" applyAlignment="1">
      <alignment wrapText="1"/>
    </xf>
    <xf numFmtId="0" fontId="0" fillId="0" borderId="0" xfId="0" applyNumberFormat="1" applyFill="1" applyAlignment="1">
      <alignment horizontal="center" wrapText="1"/>
    </xf>
    <xf numFmtId="2" fontId="0" fillId="0" borderId="0" xfId="0" applyNumberFormat="1" applyFill="1" applyAlignment="1">
      <alignment horizontal="right" wrapText="1"/>
    </xf>
    <xf numFmtId="0" fontId="0" fillId="0" borderId="0" xfId="0" applyFill="1" applyAlignment="1">
      <alignment horizontal="center"/>
    </xf>
    <xf numFmtId="49" fontId="3" fillId="0" borderId="0" xfId="3" applyNumberFormat="1" applyFont="1" applyFill="1" applyAlignment="1">
      <alignment wrapText="1"/>
    </xf>
    <xf numFmtId="0" fontId="22" fillId="0" borderId="0" xfId="0" applyFont="1" applyFill="1"/>
    <xf numFmtId="49" fontId="3" fillId="0" borderId="0" xfId="3" applyNumberFormat="1" applyFont="1" applyFill="1" applyAlignment="1">
      <alignment horizontal="center" wrapText="1"/>
    </xf>
    <xf numFmtId="0" fontId="2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pplyAlignment="1">
      <alignment horizontal="center"/>
    </xf>
    <xf numFmtId="0" fontId="13" fillId="0" borderId="1" xfId="0" applyFont="1" applyFill="1" applyBorder="1" applyAlignment="1">
      <alignment horizontal="center" vertical="top"/>
    </xf>
    <xf numFmtId="0" fontId="13" fillId="0" borderId="1" xfId="0" applyNumberFormat="1" applyFont="1" applyFill="1" applyBorder="1" applyAlignment="1">
      <alignment vertical="center" wrapText="1"/>
    </xf>
    <xf numFmtId="2" fontId="13" fillId="0" borderId="1" xfId="0" applyNumberFormat="1" applyFont="1" applyFill="1" applyBorder="1" applyAlignment="1">
      <alignment horizontal="center" vertical="center"/>
    </xf>
    <xf numFmtId="0" fontId="13" fillId="0" borderId="5" xfId="0" applyFont="1" applyFill="1" applyBorder="1" applyAlignment="1">
      <alignment horizontal="center" vertical="top"/>
    </xf>
    <xf numFmtId="2" fontId="13" fillId="0" borderId="4"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4" applyFont="1" applyFill="1" applyBorder="1" applyAlignment="1">
      <alignment horizontal="center" vertical="center" wrapText="1"/>
    </xf>
    <xf numFmtId="2" fontId="11" fillId="0" borderId="4" xfId="4"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2" fontId="11" fillId="0" borderId="1" xfId="1" applyNumberFormat="1" applyFont="1" applyFill="1" applyBorder="1" applyAlignment="1">
      <alignment horizontal="center" vertical="center" wrapText="1"/>
    </xf>
    <xf numFmtId="2" fontId="22" fillId="0" borderId="0" xfId="0" applyNumberFormat="1" applyFont="1" applyFill="1"/>
    <xf numFmtId="0" fontId="11" fillId="0" borderId="1" xfId="5" applyFont="1" applyFill="1" applyBorder="1" applyAlignment="1">
      <alignment vertical="center" wrapText="1"/>
    </xf>
    <xf numFmtId="2" fontId="11" fillId="0" borderId="1" xfId="4" applyNumberFormat="1" applyFont="1" applyFill="1" applyBorder="1" applyAlignment="1">
      <alignment horizontal="center" vertical="center" wrapText="1"/>
    </xf>
    <xf numFmtId="0" fontId="11" fillId="0" borderId="1" xfId="4" applyFont="1" applyFill="1" applyBorder="1" applyAlignment="1">
      <alignment horizontal="center" vertical="top" wrapText="1"/>
    </xf>
    <xf numFmtId="0" fontId="11" fillId="0" borderId="1" xfId="0" applyFont="1" applyFill="1" applyBorder="1" applyAlignment="1">
      <alignment horizontal="center"/>
    </xf>
    <xf numFmtId="0" fontId="11" fillId="0" borderId="7" xfId="0" applyFont="1" applyFill="1" applyBorder="1" applyAlignment="1">
      <alignment horizontal="center" vertical="center"/>
    </xf>
    <xf numFmtId="0" fontId="11" fillId="0" borderId="1" xfId="0" applyFont="1" applyFill="1" applyBorder="1" applyAlignment="1">
      <alignment wrapText="1"/>
    </xf>
    <xf numFmtId="2" fontId="11" fillId="0" borderId="1" xfId="0" applyNumberFormat="1" applyFont="1" applyFill="1" applyBorder="1" applyAlignment="1">
      <alignment horizontal="center"/>
    </xf>
    <xf numFmtId="49" fontId="13" fillId="0" borderId="1" xfId="0" applyNumberFormat="1" applyFont="1" applyFill="1" applyBorder="1" applyAlignment="1">
      <alignment vertical="center" wrapText="1"/>
    </xf>
    <xf numFmtId="0" fontId="13" fillId="0" borderId="1" xfId="0" applyFont="1" applyFill="1" applyBorder="1" applyAlignment="1">
      <alignment wrapText="1"/>
    </xf>
    <xf numFmtId="1" fontId="11" fillId="0" borderId="1" xfId="0" applyNumberFormat="1" applyFont="1" applyFill="1" applyBorder="1" applyAlignment="1">
      <alignment horizontal="center"/>
    </xf>
    <xf numFmtId="2" fontId="0" fillId="0" borderId="0" xfId="0" applyNumberFormat="1" applyFill="1"/>
    <xf numFmtId="0" fontId="22" fillId="0" borderId="0" xfId="0" applyFont="1" applyFill="1" applyBorder="1" applyAlignment="1">
      <alignment horizontal="center" vertical="center"/>
    </xf>
    <xf numFmtId="2" fontId="13" fillId="0" borderId="1" xfId="0" applyNumberFormat="1" applyFont="1" applyFill="1" applyBorder="1" applyAlignment="1">
      <alignment horizontal="center" vertical="top"/>
    </xf>
    <xf numFmtId="0" fontId="22" fillId="0" borderId="0" xfId="0" applyFont="1" applyFill="1" applyAlignment="1">
      <alignment horizontal="center"/>
    </xf>
    <xf numFmtId="49"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vertical="center" wrapText="1"/>
    </xf>
    <xf numFmtId="49" fontId="24" fillId="0" borderId="0" xfId="3" applyNumberFormat="1" applyFont="1" applyFill="1" applyBorder="1" applyAlignment="1">
      <alignment wrapText="1"/>
    </xf>
    <xf numFmtId="49" fontId="24" fillId="0" borderId="0" xfId="3" applyNumberFormat="1" applyFont="1" applyFill="1" applyAlignment="1">
      <alignment wrapText="1"/>
    </xf>
    <xf numFmtId="49" fontId="1" fillId="0" borderId="0" xfId="3" applyNumberFormat="1" applyFill="1" applyAlignment="1">
      <alignment wrapText="1"/>
    </xf>
    <xf numFmtId="49" fontId="24" fillId="0" borderId="0" xfId="3" applyNumberFormat="1" applyFont="1" applyFill="1" applyAlignment="1">
      <alignment horizontal="center" wrapText="1"/>
    </xf>
    <xf numFmtId="49" fontId="24" fillId="0" borderId="0" xfId="3" applyNumberFormat="1" applyFont="1" applyFill="1" applyBorder="1" applyAlignment="1">
      <alignment horizontal="center" wrapText="1"/>
    </xf>
    <xf numFmtId="49" fontId="6" fillId="0" borderId="0" xfId="3" applyNumberFormat="1" applyFont="1" applyFill="1" applyAlignment="1">
      <alignment horizontal="center" vertical="center" wrapText="1"/>
    </xf>
    <xf numFmtId="2" fontId="6" fillId="0" borderId="0" xfId="0" applyNumberFormat="1" applyFont="1" applyFill="1" applyBorder="1" applyAlignment="1">
      <alignment vertical="center" wrapText="1"/>
    </xf>
    <xf numFmtId="49" fontId="9" fillId="0" borderId="0" xfId="3" applyNumberFormat="1" applyFont="1" applyFill="1" applyAlignment="1">
      <alignment wrapText="1"/>
    </xf>
    <xf numFmtId="0" fontId="25" fillId="0" borderId="0" xfId="5" applyFont="1" applyFill="1"/>
    <xf numFmtId="0" fontId="11" fillId="0" borderId="1" xfId="3" applyNumberFormat="1" applyFont="1" applyFill="1" applyBorder="1" applyAlignment="1">
      <alignment horizontal="center" vertical="center" wrapText="1"/>
    </xf>
    <xf numFmtId="165" fontId="11" fillId="0" borderId="1" xfId="3" applyNumberFormat="1" applyFont="1" applyFill="1" applyBorder="1" applyAlignment="1">
      <alignment horizontal="center" vertical="center" wrapText="1"/>
    </xf>
    <xf numFmtId="2" fontId="11" fillId="0" borderId="1" xfId="3" applyNumberFormat="1" applyFont="1" applyFill="1" applyBorder="1" applyAlignment="1">
      <alignment horizontal="center" vertical="center" wrapText="1"/>
    </xf>
    <xf numFmtId="0" fontId="11" fillId="0" borderId="1" xfId="3" applyNumberFormat="1" applyFont="1" applyFill="1" applyBorder="1" applyAlignment="1">
      <alignment horizontal="center" vertical="top" wrapText="1"/>
    </xf>
    <xf numFmtId="49" fontId="11" fillId="0" borderId="1" xfId="3" applyNumberFormat="1" applyFont="1" applyFill="1" applyBorder="1" applyAlignment="1">
      <alignment vertical="center" wrapText="1"/>
    </xf>
    <xf numFmtId="49" fontId="11" fillId="0" borderId="1" xfId="3" applyNumberFormat="1" applyFont="1" applyFill="1" applyBorder="1" applyAlignment="1">
      <alignment horizontal="center" vertical="center" wrapText="1"/>
    </xf>
    <xf numFmtId="1" fontId="11" fillId="0" borderId="1" xfId="3" applyNumberFormat="1" applyFont="1" applyFill="1" applyBorder="1" applyAlignment="1">
      <alignment horizontal="center" vertical="center" wrapText="1"/>
    </xf>
    <xf numFmtId="0" fontId="11" fillId="0" borderId="2" xfId="3" applyNumberFormat="1" applyFont="1" applyFill="1" applyBorder="1" applyAlignment="1">
      <alignment vertical="center" wrapText="1"/>
    </xf>
    <xf numFmtId="0" fontId="11" fillId="0" borderId="3" xfId="3" applyNumberFormat="1" applyFont="1" applyFill="1" applyBorder="1" applyAlignment="1">
      <alignment vertical="center" wrapText="1"/>
    </xf>
    <xf numFmtId="0" fontId="11" fillId="0" borderId="4" xfId="3" applyNumberFormat="1" applyFont="1" applyFill="1" applyBorder="1" applyAlignment="1">
      <alignment vertical="center" wrapText="1"/>
    </xf>
    <xf numFmtId="0" fontId="26" fillId="0" borderId="0" xfId="5" applyFont="1" applyFill="1" applyAlignment="1">
      <alignment horizontal="right"/>
    </xf>
    <xf numFmtId="0" fontId="25" fillId="0" borderId="0" xfId="5" applyFont="1" applyFill="1" applyAlignment="1"/>
    <xf numFmtId="0" fontId="0" fillId="0" borderId="0" xfId="0" applyFill="1" applyAlignment="1"/>
    <xf numFmtId="49" fontId="11" fillId="0" borderId="1" xfId="0" applyNumberFormat="1" applyFont="1" applyFill="1" applyBorder="1" applyAlignment="1">
      <alignment vertical="top" wrapText="1"/>
    </xf>
    <xf numFmtId="49" fontId="11" fillId="0" borderId="1" xfId="3" applyNumberFormat="1" applyFont="1" applyFill="1" applyBorder="1" applyAlignment="1">
      <alignment horizontal="center" vertical="top" wrapText="1"/>
    </xf>
    <xf numFmtId="1" fontId="11" fillId="0" borderId="1" xfId="3" applyNumberFormat="1" applyFont="1" applyFill="1" applyBorder="1" applyAlignment="1">
      <alignment horizontal="center" vertical="top" wrapText="1"/>
    </xf>
    <xf numFmtId="2" fontId="11" fillId="0" borderId="1" xfId="3" applyNumberFormat="1" applyFont="1" applyFill="1" applyBorder="1" applyAlignment="1">
      <alignment horizontal="center" vertical="top" wrapText="1"/>
    </xf>
    <xf numFmtId="49" fontId="13" fillId="0" borderId="1" xfId="3" applyNumberFormat="1" applyFont="1" applyFill="1" applyBorder="1" applyAlignment="1">
      <alignment vertical="top" wrapText="1"/>
    </xf>
    <xf numFmtId="49" fontId="9" fillId="0" borderId="0" xfId="3" applyNumberFormat="1" applyFont="1" applyFill="1" applyAlignment="1">
      <alignment vertical="top" wrapText="1"/>
    </xf>
    <xf numFmtId="0" fontId="11" fillId="0" borderId="1" xfId="3" applyNumberFormat="1" applyFont="1" applyFill="1" applyBorder="1" applyAlignment="1">
      <alignment vertical="center" wrapText="1"/>
    </xf>
    <xf numFmtId="0" fontId="13" fillId="0" borderId="1" xfId="3" applyNumberFormat="1" applyFont="1" applyFill="1" applyBorder="1" applyAlignment="1">
      <alignment horizontal="center" vertical="center" wrapText="1"/>
    </xf>
    <xf numFmtId="0" fontId="13" fillId="0" borderId="1" xfId="3" applyNumberFormat="1" applyFont="1" applyFill="1" applyBorder="1" applyAlignment="1">
      <alignment vertical="top" wrapText="1"/>
    </xf>
    <xf numFmtId="0" fontId="13" fillId="0" borderId="1" xfId="3" applyNumberFormat="1" applyFont="1" applyFill="1" applyBorder="1" applyAlignment="1">
      <alignment horizontal="center" vertical="top" wrapText="1"/>
    </xf>
    <xf numFmtId="0" fontId="1" fillId="0" borderId="0" xfId="3" applyNumberFormat="1" applyFill="1" applyAlignment="1">
      <alignment wrapText="1"/>
    </xf>
    <xf numFmtId="0" fontId="11" fillId="0" borderId="1" xfId="3" applyNumberFormat="1" applyFont="1" applyFill="1" applyBorder="1" applyAlignment="1">
      <alignment vertical="top" wrapText="1"/>
    </xf>
    <xf numFmtId="49" fontId="11" fillId="0" borderId="1" xfId="3" quotePrefix="1" applyNumberFormat="1" applyFont="1" applyFill="1" applyBorder="1" applyAlignment="1">
      <alignment horizontal="center" vertical="top" wrapText="1"/>
    </xf>
    <xf numFmtId="49" fontId="1" fillId="0" borderId="0" xfId="3" applyNumberFormat="1" applyFont="1" applyFill="1" applyAlignment="1">
      <alignment wrapText="1"/>
    </xf>
    <xf numFmtId="0" fontId="1" fillId="0" borderId="0" xfId="1" applyFill="1" applyAlignment="1">
      <alignment horizontal="center"/>
    </xf>
    <xf numFmtId="0" fontId="2" fillId="0" borderId="0" xfId="1" applyFont="1" applyFill="1" applyBorder="1" applyAlignment="1">
      <alignment vertical="top"/>
    </xf>
    <xf numFmtId="0" fontId="1" fillId="0" borderId="0" xfId="1" applyFill="1"/>
    <xf numFmtId="0" fontId="3" fillId="0" borderId="0" xfId="1" applyFont="1" applyFill="1" applyAlignment="1">
      <alignment vertical="top"/>
    </xf>
    <xf numFmtId="0" fontId="3" fillId="0" borderId="0" xfId="1" applyFont="1" applyFill="1" applyBorder="1" applyAlignment="1">
      <alignment horizontal="center" vertical="top"/>
    </xf>
    <xf numFmtId="0" fontId="1" fillId="0" borderId="0" xfId="1" applyFill="1" applyBorder="1"/>
    <xf numFmtId="0" fontId="6" fillId="0" borderId="0" xfId="1" applyFont="1" applyFill="1" applyBorder="1" applyAlignment="1">
      <alignment horizontal="center" vertical="center" wrapText="1"/>
    </xf>
    <xf numFmtId="0" fontId="1" fillId="0" borderId="0" xfId="1" applyFill="1" applyBorder="1" applyAlignment="1">
      <alignment horizontal="center" vertical="top"/>
    </xf>
    <xf numFmtId="0" fontId="11" fillId="0" borderId="5" xfId="1" applyFont="1" applyFill="1" applyBorder="1" applyAlignment="1">
      <alignment horizontal="center" vertical="center" wrapText="1"/>
    </xf>
    <xf numFmtId="0" fontId="11" fillId="0" borderId="1" xfId="1"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0" fontId="16" fillId="0" borderId="0" xfId="1" applyFont="1" applyFill="1" applyBorder="1" applyAlignment="1">
      <alignment vertical="center" wrapText="1"/>
    </xf>
    <xf numFmtId="0" fontId="1" fillId="0" borderId="0" xfId="1" applyFont="1" applyFill="1" applyBorder="1" applyAlignment="1">
      <alignment vertical="center" wrapText="1"/>
    </xf>
    <xf numFmtId="167" fontId="11" fillId="0" borderId="0" xfId="1" applyNumberFormat="1" applyFont="1" applyFill="1" applyBorder="1" applyAlignment="1">
      <alignment horizontal="center" vertical="center"/>
    </xf>
    <xf numFmtId="2" fontId="16" fillId="0" borderId="0" xfId="1" applyNumberFormat="1" applyFont="1" applyFill="1" applyBorder="1" applyAlignment="1">
      <alignment horizontal="center" vertical="center" wrapText="1"/>
    </xf>
    <xf numFmtId="0" fontId="11" fillId="0" borderId="0" xfId="1" applyFont="1" applyFill="1" applyBorder="1" applyAlignment="1">
      <alignment horizontal="center" vertical="center"/>
    </xf>
    <xf numFmtId="0" fontId="13" fillId="0" borderId="0" xfId="1" applyFont="1" applyFill="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6" fillId="0" borderId="0" xfId="0" applyFont="1" applyFill="1" applyAlignment="1">
      <alignment horizontal="center" vertical="center" wrapText="1"/>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0" fillId="0" borderId="0" xfId="0" applyFill="1" applyBorder="1" applyAlignment="1">
      <alignment horizontal="center" vertical="top"/>
    </xf>
    <xf numFmtId="0" fontId="11" fillId="0" borderId="0" xfId="0" applyFont="1" applyFill="1" applyBorder="1" applyAlignment="1">
      <alignment horizontal="center" vertical="center"/>
    </xf>
    <xf numFmtId="0" fontId="2" fillId="0" borderId="0" xfId="1" applyFont="1" applyFill="1" applyBorder="1" applyAlignment="1"/>
    <xf numFmtId="0" fontId="3" fillId="0" borderId="0" xfId="1" applyFont="1" applyFill="1" applyBorder="1" applyAlignment="1"/>
    <xf numFmtId="0" fontId="3" fillId="0" borderId="0" xfId="1" applyFont="1" applyFill="1" applyBorder="1" applyAlignment="1">
      <alignment horizont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13" fillId="0" borderId="0"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6" fillId="0" borderId="0" xfId="1" applyFont="1" applyFill="1" applyAlignment="1">
      <alignment horizontal="center"/>
    </xf>
    <xf numFmtId="0" fontId="23" fillId="0" borderId="0" xfId="1" applyFont="1" applyFill="1" applyBorder="1" applyAlignment="1">
      <alignment horizontal="center" vertical="center"/>
    </xf>
    <xf numFmtId="0" fontId="13" fillId="0" borderId="0" xfId="1" applyFont="1" applyFill="1" applyBorder="1" applyAlignment="1">
      <alignment horizontal="center"/>
    </xf>
    <xf numFmtId="0" fontId="27" fillId="0" borderId="0" xfId="1" applyFont="1" applyFill="1" applyBorder="1" applyAlignment="1">
      <alignment horizontal="center" vertical="center" wrapText="1"/>
    </xf>
    <xf numFmtId="2" fontId="13" fillId="0" borderId="11" xfId="1" applyNumberFormat="1" applyFont="1" applyFill="1" applyBorder="1" applyAlignment="1">
      <alignment wrapText="1"/>
    </xf>
    <xf numFmtId="0" fontId="13" fillId="0" borderId="1" xfId="1" applyFont="1" applyFill="1" applyBorder="1" applyAlignment="1">
      <alignment horizontal="center" vertical="center"/>
    </xf>
    <xf numFmtId="0" fontId="13" fillId="0" borderId="1" xfId="1" applyFont="1" applyFill="1" applyBorder="1" applyAlignment="1">
      <alignment horizontal="center"/>
    </xf>
    <xf numFmtId="0" fontId="11" fillId="0" borderId="1" xfId="1" applyFont="1" applyFill="1" applyBorder="1" applyAlignment="1">
      <alignment horizontal="center" vertical="top" wrapText="1"/>
    </xf>
    <xf numFmtId="0" fontId="11" fillId="0" borderId="1" xfId="1" applyFont="1" applyFill="1" applyBorder="1" applyAlignment="1">
      <alignment horizontal="left" vertical="center" wrapText="1"/>
    </xf>
    <xf numFmtId="0" fontId="11" fillId="0" borderId="1" xfId="1" applyNumberFormat="1" applyFont="1" applyFill="1" applyBorder="1" applyAlignment="1">
      <alignment horizontal="center" vertical="center" wrapText="1"/>
    </xf>
    <xf numFmtId="0" fontId="1" fillId="0" borderId="0" xfId="1" applyFont="1" applyFill="1" applyBorder="1" applyAlignment="1">
      <alignment horizontal="center" vertical="top" wrapText="1"/>
    </xf>
    <xf numFmtId="49" fontId="11" fillId="0" borderId="1" xfId="1" applyNumberFormat="1" applyFont="1" applyFill="1" applyBorder="1" applyAlignment="1">
      <alignment vertical="top" wrapText="1"/>
    </xf>
    <xf numFmtId="0" fontId="11" fillId="0" borderId="1" xfId="1" applyNumberFormat="1" applyFont="1" applyFill="1" applyBorder="1" applyAlignment="1">
      <alignment horizontal="center" vertical="top" wrapText="1"/>
    </xf>
    <xf numFmtId="0" fontId="11" fillId="0" borderId="0" xfId="1" applyFont="1" applyFill="1" applyAlignment="1">
      <alignment vertical="center"/>
    </xf>
    <xf numFmtId="0" fontId="11" fillId="0" borderId="5" xfId="1" applyNumberFormat="1" applyFont="1" applyFill="1" applyBorder="1" applyAlignment="1">
      <alignment horizontal="center" vertical="center" wrapText="1"/>
    </xf>
    <xf numFmtId="0" fontId="11" fillId="0" borderId="0" xfId="1" applyFont="1" applyFill="1" applyBorder="1" applyAlignment="1">
      <alignment vertical="center"/>
    </xf>
    <xf numFmtId="0" fontId="11" fillId="0" borderId="1" xfId="1" applyFont="1" applyFill="1" applyBorder="1" applyAlignment="1">
      <alignment horizontal="left" vertical="top" wrapText="1"/>
    </xf>
    <xf numFmtId="0" fontId="1" fillId="0" borderId="0" xfId="1" applyFill="1" applyBorder="1" applyAlignment="1"/>
    <xf numFmtId="0" fontId="1" fillId="0" borderId="0" xfId="1" applyFill="1" applyBorder="1" applyAlignment="1">
      <alignment vertical="center" wrapText="1"/>
    </xf>
    <xf numFmtId="0" fontId="9" fillId="0" borderId="0" xfId="1" applyFont="1" applyFill="1" applyBorder="1" applyAlignment="1">
      <alignment vertical="center"/>
    </xf>
    <xf numFmtId="0" fontId="11" fillId="0" borderId="5" xfId="1" applyNumberFormat="1" applyFont="1" applyFill="1" applyBorder="1" applyAlignment="1">
      <alignment horizontal="center" vertical="top" wrapText="1"/>
    </xf>
    <xf numFmtId="0" fontId="11" fillId="0" borderId="1" xfId="1" applyFont="1" applyFill="1" applyBorder="1" applyAlignment="1">
      <alignment vertical="center" wrapText="1"/>
    </xf>
    <xf numFmtId="0" fontId="11" fillId="0" borderId="7" xfId="1" applyNumberFormat="1" applyFont="1" applyFill="1" applyBorder="1" applyAlignment="1">
      <alignment horizontal="center" vertical="center"/>
    </xf>
    <xf numFmtId="0" fontId="11" fillId="0" borderId="1" xfId="1" applyFont="1" applyFill="1" applyBorder="1" applyAlignment="1">
      <alignment horizontal="center" vertical="center"/>
    </xf>
    <xf numFmtId="0" fontId="11" fillId="0" borderId="1" xfId="1" applyFont="1" applyFill="1" applyBorder="1" applyAlignment="1">
      <alignment vertical="top" wrapText="1"/>
    </xf>
    <xf numFmtId="0" fontId="1" fillId="0" borderId="0" xfId="1" applyFill="1" applyBorder="1" applyAlignment="1">
      <alignment horizontal="center" vertical="center" wrapText="1"/>
    </xf>
    <xf numFmtId="0" fontId="11" fillId="0" borderId="5" xfId="1" applyNumberFormat="1" applyFont="1" applyFill="1" applyBorder="1" applyAlignment="1">
      <alignment vertical="top" wrapText="1"/>
    </xf>
    <xf numFmtId="2" fontId="11" fillId="0" borderId="1" xfId="1" applyNumberFormat="1" applyFont="1" applyFill="1" applyBorder="1" applyAlignment="1">
      <alignment horizontal="center" vertical="top" wrapText="1"/>
    </xf>
    <xf numFmtId="2" fontId="11" fillId="0" borderId="0" xfId="6" applyNumberFormat="1" applyFont="1" applyFill="1" applyBorder="1" applyAlignment="1">
      <alignment horizontal="center" vertical="center"/>
    </xf>
    <xf numFmtId="0" fontId="13" fillId="0" borderId="1" xfId="1" applyFont="1" applyFill="1" applyBorder="1" applyAlignment="1">
      <alignment horizontal="center" vertical="top" wrapText="1"/>
    </xf>
    <xf numFmtId="0" fontId="13" fillId="0" borderId="1" xfId="1" applyNumberFormat="1" applyFont="1" applyFill="1" applyBorder="1" applyAlignment="1">
      <alignment vertical="center" wrapText="1"/>
    </xf>
    <xf numFmtId="0" fontId="13" fillId="0" borderId="1" xfId="1" applyNumberFormat="1" applyFont="1" applyFill="1" applyBorder="1" applyAlignment="1">
      <alignment horizontal="left" vertical="top" wrapText="1"/>
    </xf>
    <xf numFmtId="0" fontId="13" fillId="0" borderId="1" xfId="1" applyFont="1" applyFill="1" applyBorder="1" applyAlignment="1">
      <alignment vertical="top" wrapText="1"/>
    </xf>
    <xf numFmtId="2" fontId="13" fillId="0" borderId="1" xfId="1" applyNumberFormat="1" applyFont="1" applyFill="1" applyBorder="1" applyAlignment="1">
      <alignment horizontal="center" vertical="top" wrapText="1"/>
    </xf>
    <xf numFmtId="0" fontId="11" fillId="0" borderId="0" xfId="1" applyFont="1" applyFill="1" applyBorder="1"/>
    <xf numFmtId="0" fontId="13" fillId="0" borderId="3" xfId="1" applyFont="1" applyFill="1" applyBorder="1" applyAlignment="1">
      <alignment vertical="top" wrapText="1"/>
    </xf>
    <xf numFmtId="0" fontId="13" fillId="0" borderId="3" xfId="1" applyFont="1" applyFill="1" applyBorder="1" applyAlignment="1">
      <alignment horizontal="center" vertical="top" wrapText="1"/>
    </xf>
    <xf numFmtId="49" fontId="11" fillId="0" borderId="1" xfId="1" applyNumberFormat="1" applyFont="1" applyFill="1" applyBorder="1" applyAlignment="1">
      <alignment vertical="center" wrapText="1"/>
    </xf>
    <xf numFmtId="0" fontId="11" fillId="0" borderId="1" xfId="1" applyFont="1" applyFill="1" applyBorder="1" applyAlignment="1"/>
    <xf numFmtId="0" fontId="11" fillId="0" borderId="3" xfId="1" applyFont="1" applyFill="1" applyBorder="1" applyAlignment="1"/>
    <xf numFmtId="0" fontId="11" fillId="0" borderId="3" xfId="1" applyFont="1" applyFill="1" applyBorder="1" applyAlignment="1">
      <alignment horizontal="center"/>
    </xf>
    <xf numFmtId="2" fontId="11" fillId="0" borderId="1" xfId="1" applyNumberFormat="1" applyFont="1" applyFill="1" applyBorder="1" applyAlignment="1">
      <alignment horizontal="center" vertical="center"/>
    </xf>
    <xf numFmtId="10" fontId="11" fillId="0" borderId="1" xfId="1" applyNumberFormat="1" applyFont="1" applyFill="1" applyBorder="1" applyAlignment="1">
      <alignment horizontal="right" vertical="center" wrapText="1"/>
    </xf>
    <xf numFmtId="2" fontId="11" fillId="0" borderId="1" xfId="6" applyNumberFormat="1" applyFont="1" applyFill="1" applyBorder="1" applyAlignment="1">
      <alignment horizontal="center" vertical="center"/>
    </xf>
    <xf numFmtId="0" fontId="11" fillId="0" borderId="1" xfId="1" applyFont="1" applyFill="1" applyBorder="1" applyAlignment="1">
      <alignment horizontal="left" wrapText="1"/>
    </xf>
    <xf numFmtId="0" fontId="11" fillId="0" borderId="1" xfId="1" applyFont="1" applyFill="1" applyBorder="1" applyAlignment="1">
      <alignment horizontal="center" wrapText="1"/>
    </xf>
    <xf numFmtId="2" fontId="11" fillId="0" borderId="1" xfId="1" applyNumberFormat="1" applyFont="1" applyFill="1" applyBorder="1" applyAlignment="1">
      <alignment horizontal="center"/>
    </xf>
    <xf numFmtId="0" fontId="11" fillId="0" borderId="1" xfId="3" applyFont="1" applyFill="1" applyBorder="1" applyAlignment="1">
      <alignment horizontal="center" vertical="center" wrapText="1"/>
    </xf>
    <xf numFmtId="2" fontId="11" fillId="0" borderId="0" xfId="1" applyNumberFormat="1" applyFont="1" applyFill="1" applyBorder="1" applyAlignment="1">
      <alignment horizontal="center" vertical="center" wrapText="1"/>
    </xf>
    <xf numFmtId="0" fontId="1" fillId="0" borderId="0" xfId="1" applyFont="1" applyFill="1" applyBorder="1" applyAlignment="1"/>
    <xf numFmtId="49" fontId="13" fillId="0" borderId="1" xfId="1" applyNumberFormat="1" applyFont="1" applyFill="1" applyBorder="1" applyAlignment="1">
      <alignment vertical="center" wrapText="1"/>
    </xf>
    <xf numFmtId="2" fontId="13" fillId="0" borderId="1" xfId="1" applyNumberFormat="1" applyFont="1" applyFill="1" applyBorder="1" applyAlignment="1">
      <alignment horizontal="center" vertical="center"/>
    </xf>
    <xf numFmtId="0" fontId="11" fillId="0" borderId="0" xfId="1" applyFont="1" applyFill="1" applyBorder="1" applyAlignment="1">
      <alignment vertical="center" wrapText="1"/>
    </xf>
    <xf numFmtId="0" fontId="27" fillId="0" borderId="0" xfId="1" applyFont="1" applyFill="1" applyBorder="1" applyAlignment="1">
      <alignment vertical="center" wrapText="1"/>
    </xf>
    <xf numFmtId="9" fontId="11" fillId="0" borderId="1" xfId="1" applyNumberFormat="1" applyFont="1" applyFill="1" applyBorder="1" applyAlignment="1">
      <alignment horizontal="center" vertical="center" wrapText="1"/>
    </xf>
    <xf numFmtId="0" fontId="11" fillId="0" borderId="0" xfId="1" applyFont="1" applyFill="1"/>
    <xf numFmtId="0" fontId="31" fillId="0" borderId="0" xfId="1" applyFont="1" applyFill="1"/>
    <xf numFmtId="2" fontId="1" fillId="0" borderId="0" xfId="1" applyNumberFormat="1" applyFill="1"/>
    <xf numFmtId="0" fontId="13" fillId="0" borderId="0" xfId="1" applyFont="1" applyFill="1" applyBorder="1" applyAlignment="1"/>
    <xf numFmtId="0" fontId="9" fillId="0" borderId="0" xfId="1" applyFont="1" applyFill="1"/>
    <xf numFmtId="0" fontId="6" fillId="0" borderId="0" xfId="1" applyFont="1" applyFill="1" applyBorder="1" applyAlignment="1"/>
    <xf numFmtId="0" fontId="6" fillId="0" borderId="0" xfId="1" applyFont="1" applyFill="1" applyBorder="1" applyAlignment="1">
      <alignment horizontal="center"/>
    </xf>
    <xf numFmtId="0" fontId="8" fillId="0" borderId="0" xfId="1" applyFont="1" applyFill="1" applyBorder="1" applyAlignment="1">
      <alignment horizontal="center" vertical="top" wrapText="1"/>
    </xf>
    <xf numFmtId="0" fontId="8" fillId="0" borderId="0" xfId="1" applyFont="1" applyFill="1" applyBorder="1" applyAlignment="1">
      <alignment horizontal="center" vertical="center" wrapText="1"/>
    </xf>
    <xf numFmtId="0" fontId="8" fillId="0" borderId="0" xfId="1" quotePrefix="1" applyFont="1" applyFill="1" applyBorder="1" applyAlignment="1">
      <alignment horizontal="center" vertical="center" wrapText="1"/>
    </xf>
    <xf numFmtId="0" fontId="8" fillId="0" borderId="0" xfId="1" applyFont="1" applyFill="1" applyBorder="1" applyAlignment="1">
      <alignment vertical="center" wrapText="1"/>
    </xf>
    <xf numFmtId="0" fontId="8" fillId="0" borderId="0" xfId="1" applyFont="1" applyFill="1" applyBorder="1" applyAlignment="1">
      <alignment horizontal="center"/>
    </xf>
    <xf numFmtId="0" fontId="6" fillId="0" borderId="0" xfId="1" applyFont="1" applyFill="1" applyBorder="1" applyAlignment="1">
      <alignment horizontal="center" vertical="center"/>
    </xf>
    <xf numFmtId="0" fontId="8" fillId="0" borderId="0" xfId="1" applyFont="1" applyFill="1" applyBorder="1"/>
    <xf numFmtId="0" fontId="2" fillId="0" borderId="0" xfId="1" applyFont="1" applyFill="1" applyBorder="1" applyAlignment="1">
      <alignment horizontal="left"/>
    </xf>
    <xf numFmtId="0" fontId="23" fillId="4" borderId="0" xfId="1" applyFont="1" applyFill="1" applyBorder="1" applyAlignment="1">
      <alignment horizontal="center"/>
    </xf>
    <xf numFmtId="2" fontId="13" fillId="0" borderId="0" xfId="3" applyNumberFormat="1" applyFont="1" applyFill="1" applyBorder="1" applyAlignment="1">
      <alignment vertical="center" wrapText="1"/>
    </xf>
    <xf numFmtId="2" fontId="13" fillId="0" borderId="0" xfId="1" applyNumberFormat="1" applyFont="1" applyFill="1" applyBorder="1" applyAlignment="1">
      <alignment vertical="center" wrapText="1"/>
    </xf>
    <xf numFmtId="0" fontId="1" fillId="0" borderId="0" xfId="1" applyFill="1" applyAlignment="1">
      <alignment vertical="center" wrapText="1"/>
    </xf>
    <xf numFmtId="0" fontId="1" fillId="0" borderId="0" xfId="1" applyFill="1" applyAlignment="1"/>
    <xf numFmtId="2" fontId="11" fillId="0" borderId="0" xfId="7" applyNumberFormat="1" applyFont="1" applyFill="1" applyBorder="1" applyAlignment="1">
      <alignment horizontal="center" vertical="center"/>
    </xf>
    <xf numFmtId="2" fontId="13" fillId="4" borderId="1" xfId="1" applyNumberFormat="1" applyFont="1" applyFill="1" applyBorder="1" applyAlignment="1">
      <alignment horizontal="center" vertical="center"/>
    </xf>
    <xf numFmtId="0" fontId="1" fillId="0" borderId="0" xfId="1" applyFill="1" applyAlignment="1">
      <alignment horizontal="left"/>
    </xf>
    <xf numFmtId="0" fontId="3" fillId="0" borderId="0" xfId="1" applyFont="1" applyFill="1" applyAlignment="1"/>
    <xf numFmtId="0" fontId="1" fillId="0" borderId="0" xfId="1" applyNumberFormat="1" applyFill="1"/>
    <xf numFmtId="0" fontId="6" fillId="0" borderId="0" xfId="1" applyFont="1" applyFill="1" applyAlignment="1">
      <alignment vertical="center" wrapText="1"/>
    </xf>
    <xf numFmtId="49" fontId="11" fillId="4" borderId="1" xfId="1" applyNumberFormat="1" applyFont="1" applyFill="1" applyBorder="1" applyAlignment="1">
      <alignment vertical="center" wrapText="1"/>
    </xf>
    <xf numFmtId="0" fontId="11" fillId="4" borderId="1"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0" fontId="11" fillId="4" borderId="7" xfId="1" applyFont="1" applyFill="1" applyBorder="1" applyAlignment="1">
      <alignment horizontal="center" vertical="center" wrapText="1"/>
    </xf>
    <xf numFmtId="2" fontId="11" fillId="4" borderId="7" xfId="1" applyNumberFormat="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5" xfId="1" applyNumberFormat="1" applyFont="1" applyFill="1" applyBorder="1" applyAlignment="1">
      <alignment horizontal="center" vertical="center" wrapText="1"/>
    </xf>
    <xf numFmtId="2" fontId="11" fillId="4" borderId="1" xfId="1" applyNumberFormat="1" applyFont="1" applyFill="1" applyBorder="1" applyAlignment="1">
      <alignment horizontal="center" vertical="center" wrapText="1"/>
    </xf>
    <xf numFmtId="2" fontId="33" fillId="4" borderId="1" xfId="1" applyNumberFormat="1" applyFont="1" applyFill="1" applyBorder="1" applyAlignment="1">
      <alignment horizontal="center" vertical="center" wrapText="1"/>
    </xf>
    <xf numFmtId="0" fontId="11" fillId="4" borderId="7" xfId="1" applyFont="1" applyFill="1" applyBorder="1" applyAlignment="1">
      <alignment vertical="center" wrapText="1"/>
    </xf>
    <xf numFmtId="0" fontId="11" fillId="4" borderId="1" xfId="1" applyFont="1" applyFill="1" applyBorder="1" applyAlignment="1">
      <alignment horizontal="left" vertical="center" wrapText="1"/>
    </xf>
    <xf numFmtId="0" fontId="11" fillId="4" borderId="1" xfId="1" applyFont="1" applyFill="1" applyBorder="1" applyAlignment="1">
      <alignment vertical="center" wrapText="1"/>
    </xf>
    <xf numFmtId="0" fontId="11" fillId="4" borderId="2" xfId="1" applyFont="1" applyFill="1" applyBorder="1" applyAlignment="1">
      <alignment horizontal="center" vertical="center" wrapText="1"/>
    </xf>
    <xf numFmtId="1" fontId="11" fillId="4" borderId="1" xfId="1" applyNumberFormat="1" applyFont="1" applyFill="1" applyBorder="1" applyAlignment="1">
      <alignment horizontal="center" vertical="center" wrapText="1"/>
    </xf>
    <xf numFmtId="165" fontId="11" fillId="4" borderId="1" xfId="1"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4" borderId="5" xfId="1" applyFont="1" applyFill="1" applyBorder="1" applyAlignment="1">
      <alignment vertical="top" wrapText="1"/>
    </xf>
    <xf numFmtId="1" fontId="11" fillId="4" borderId="5" xfId="1" applyNumberFormat="1" applyFont="1" applyFill="1" applyBorder="1" applyAlignment="1">
      <alignment horizontal="center" vertical="center" wrapText="1"/>
    </xf>
    <xf numFmtId="2" fontId="11" fillId="4" borderId="5" xfId="1" applyNumberFormat="1" applyFont="1" applyFill="1" applyBorder="1" applyAlignment="1">
      <alignment horizontal="center" vertical="center" wrapText="1"/>
    </xf>
    <xf numFmtId="0" fontId="11" fillId="4" borderId="1" xfId="1" applyFont="1" applyFill="1" applyBorder="1" applyAlignment="1">
      <alignment vertical="top" wrapText="1"/>
    </xf>
    <xf numFmtId="0" fontId="11" fillId="4" borderId="1" xfId="1" applyNumberFormat="1" applyFont="1" applyFill="1" applyBorder="1" applyAlignment="1">
      <alignment horizontal="center" vertical="top"/>
    </xf>
    <xf numFmtId="0" fontId="11" fillId="4" borderId="1" xfId="1" applyFont="1" applyFill="1" applyBorder="1" applyAlignment="1">
      <alignment horizontal="center" vertical="top"/>
    </xf>
    <xf numFmtId="2" fontId="11" fillId="4" borderId="5" xfId="1" applyNumberFormat="1" applyFont="1" applyFill="1" applyBorder="1" applyAlignment="1">
      <alignment horizontal="center" vertical="top" wrapText="1"/>
    </xf>
    <xf numFmtId="0" fontId="11" fillId="4" borderId="1" xfId="1" applyFont="1" applyFill="1" applyBorder="1" applyAlignment="1">
      <alignment horizontal="center" vertical="center"/>
    </xf>
    <xf numFmtId="2" fontId="11" fillId="4" borderId="1" xfId="1" applyNumberFormat="1" applyFont="1" applyFill="1" applyBorder="1" applyAlignment="1">
      <alignment horizontal="center" vertical="top" wrapText="1"/>
    </xf>
    <xf numFmtId="2" fontId="11" fillId="4" borderId="1" xfId="1" applyNumberFormat="1" applyFont="1" applyFill="1" applyBorder="1" applyAlignment="1">
      <alignment horizontal="center" vertical="top"/>
    </xf>
    <xf numFmtId="0" fontId="11" fillId="4" borderId="1" xfId="3" applyFont="1" applyFill="1" applyBorder="1" applyAlignment="1">
      <alignment vertical="top" wrapText="1"/>
    </xf>
    <xf numFmtId="0" fontId="11" fillId="4" borderId="1" xfId="1" applyNumberFormat="1" applyFont="1" applyFill="1" applyBorder="1" applyAlignment="1">
      <alignment horizontal="center" vertical="center"/>
    </xf>
    <xf numFmtId="2" fontId="11" fillId="4" borderId="1" xfId="1" applyNumberFormat="1" applyFont="1" applyFill="1" applyBorder="1" applyAlignment="1">
      <alignment horizontal="center" vertical="center"/>
    </xf>
    <xf numFmtId="0" fontId="11" fillId="4" borderId="1" xfId="1" applyNumberFormat="1" applyFont="1" applyFill="1" applyBorder="1" applyAlignment="1">
      <alignment horizontal="center" vertical="top" wrapText="1"/>
    </xf>
    <xf numFmtId="0" fontId="11" fillId="4" borderId="1" xfId="1" applyFont="1" applyFill="1" applyBorder="1" applyAlignment="1">
      <alignment vertical="center"/>
    </xf>
    <xf numFmtId="0" fontId="13" fillId="4" borderId="5" xfId="1" applyFont="1" applyFill="1" applyBorder="1" applyAlignment="1">
      <alignment horizontal="center" vertical="center" wrapText="1"/>
    </xf>
    <xf numFmtId="0" fontId="13" fillId="4" borderId="1" xfId="1" applyNumberFormat="1" applyFont="1" applyFill="1" applyBorder="1" applyAlignment="1">
      <alignment vertical="center" wrapText="1"/>
    </xf>
    <xf numFmtId="0" fontId="13" fillId="4" borderId="5" xfId="1" applyNumberFormat="1" applyFont="1" applyFill="1" applyBorder="1" applyAlignment="1">
      <alignment vertical="center" wrapText="1"/>
    </xf>
    <xf numFmtId="0" fontId="13" fillId="4" borderId="5" xfId="1" applyFont="1" applyFill="1" applyBorder="1" applyAlignment="1">
      <alignment vertical="center" wrapText="1"/>
    </xf>
    <xf numFmtId="2" fontId="13" fillId="4" borderId="5" xfId="1" applyNumberFormat="1" applyFont="1" applyFill="1" applyBorder="1" applyAlignment="1">
      <alignment horizontal="center" vertical="center" wrapText="1"/>
    </xf>
    <xf numFmtId="0" fontId="13" fillId="4" borderId="1" xfId="1" applyFont="1" applyFill="1" applyBorder="1" applyAlignment="1">
      <alignment vertical="center"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1" fillId="4" borderId="3" xfId="1" applyNumberFormat="1" applyFont="1" applyFill="1" applyBorder="1" applyAlignment="1">
      <alignment horizontal="center" vertical="center" wrapText="1"/>
    </xf>
    <xf numFmtId="0" fontId="11" fillId="4" borderId="5" xfId="1" applyFont="1" applyFill="1" applyBorder="1" applyAlignment="1">
      <alignment horizontal="left" vertical="center" wrapText="1"/>
    </xf>
    <xf numFmtId="0" fontId="11" fillId="4" borderId="1" xfId="1" applyNumberFormat="1" applyFont="1" applyFill="1" applyBorder="1" applyAlignment="1">
      <alignment vertical="center" wrapText="1"/>
    </xf>
    <xf numFmtId="0" fontId="11" fillId="4" borderId="5" xfId="1" applyNumberFormat="1" applyFont="1" applyFill="1" applyBorder="1" applyAlignment="1">
      <alignment vertical="center" wrapText="1"/>
    </xf>
    <xf numFmtId="0" fontId="11" fillId="4" borderId="5" xfId="1" applyFont="1" applyFill="1" applyBorder="1" applyAlignment="1">
      <alignment vertical="center" wrapText="1"/>
    </xf>
    <xf numFmtId="2" fontId="11" fillId="4" borderId="5" xfId="1" applyNumberFormat="1" applyFont="1" applyFill="1" applyBorder="1" applyAlignment="1">
      <alignment horizontal="center" vertical="center"/>
    </xf>
    <xf numFmtId="0" fontId="13" fillId="4" borderId="5" xfId="1" applyFont="1" applyFill="1" applyBorder="1" applyAlignment="1">
      <alignment horizontal="center" vertical="top" wrapText="1"/>
    </xf>
    <xf numFmtId="49" fontId="13" fillId="4" borderId="1" xfId="1" applyNumberFormat="1" applyFont="1" applyFill="1" applyBorder="1" applyAlignment="1">
      <alignment vertical="center" wrapText="1"/>
    </xf>
    <xf numFmtId="2" fontId="13" fillId="4" borderId="1" xfId="1" applyNumberFormat="1" applyFont="1" applyFill="1" applyBorder="1" applyAlignment="1">
      <alignment horizontal="center" vertical="center" wrapText="1"/>
    </xf>
    <xf numFmtId="0" fontId="23" fillId="4" borderId="0" xfId="1" applyFont="1" applyFill="1" applyBorder="1" applyAlignment="1">
      <alignment horizontal="center" vertical="center"/>
    </xf>
    <xf numFmtId="0" fontId="28" fillId="0" borderId="0" xfId="1" applyFont="1" applyFill="1" applyBorder="1" applyAlignment="1">
      <alignment horizontal="left" vertical="top" wrapText="1"/>
    </xf>
    <xf numFmtId="0" fontId="19" fillId="0" borderId="0" xfId="6" applyFill="1" applyBorder="1"/>
    <xf numFmtId="0" fontId="2" fillId="0" borderId="0" xfId="6" applyFont="1" applyFill="1" applyBorder="1" applyAlignment="1"/>
    <xf numFmtId="0" fontId="3" fillId="0" borderId="0" xfId="6" applyFont="1" applyFill="1" applyBorder="1" applyAlignment="1"/>
    <xf numFmtId="0" fontId="19" fillId="0" borderId="0" xfId="6" applyFill="1"/>
    <xf numFmtId="0" fontId="3" fillId="0" borderId="0" xfId="6" applyFont="1" applyFill="1" applyBorder="1" applyAlignment="1">
      <alignment horizontal="center"/>
    </xf>
    <xf numFmtId="0" fontId="6" fillId="0" borderId="0" xfId="6" applyFont="1" applyFill="1" applyBorder="1" applyAlignment="1">
      <alignment vertical="center" wrapText="1"/>
    </xf>
    <xf numFmtId="0" fontId="6" fillId="0" borderId="0" xfId="6" applyFont="1" applyFill="1" applyBorder="1" applyAlignment="1">
      <alignment horizontal="center" vertical="center" wrapText="1"/>
    </xf>
    <xf numFmtId="0" fontId="6" fillId="0" borderId="0" xfId="6" applyFont="1" applyFill="1" applyAlignment="1">
      <alignment horizontal="center"/>
    </xf>
    <xf numFmtId="0" fontId="23" fillId="0" borderId="0" xfId="6" applyFont="1" applyFill="1" applyBorder="1" applyAlignment="1">
      <alignment horizontal="center"/>
    </xf>
    <xf numFmtId="0" fontId="13" fillId="0" borderId="0" xfId="6" applyFont="1" applyFill="1" applyBorder="1" applyAlignment="1">
      <alignment horizontal="center"/>
    </xf>
    <xf numFmtId="2" fontId="13" fillId="0" borderId="11" xfId="6" applyNumberFormat="1" applyFont="1" applyFill="1" applyBorder="1" applyAlignment="1">
      <alignment wrapText="1"/>
    </xf>
    <xf numFmtId="0" fontId="13" fillId="0" borderId="1" xfId="6" applyFont="1" applyFill="1" applyBorder="1" applyAlignment="1">
      <alignment horizontal="center" vertical="center" wrapText="1"/>
    </xf>
    <xf numFmtId="0" fontId="13" fillId="0" borderId="1" xfId="6" applyFont="1" applyFill="1" applyBorder="1" applyAlignment="1">
      <alignment horizontal="center" vertical="center"/>
    </xf>
    <xf numFmtId="0" fontId="13" fillId="0" borderId="1" xfId="6" applyFont="1" applyFill="1" applyBorder="1" applyAlignment="1">
      <alignment horizontal="center"/>
    </xf>
    <xf numFmtId="0" fontId="11" fillId="0" borderId="1" xfId="6" applyFont="1" applyFill="1" applyBorder="1" applyAlignment="1">
      <alignment horizontal="center" vertical="center" wrapText="1"/>
    </xf>
    <xf numFmtId="49" fontId="11" fillId="0" borderId="1" xfId="6" applyNumberFormat="1" applyFont="1" applyFill="1" applyBorder="1" applyAlignment="1">
      <alignment vertical="top" wrapText="1"/>
    </xf>
    <xf numFmtId="0" fontId="11" fillId="0" borderId="1" xfId="6" applyNumberFormat="1" applyFont="1" applyFill="1" applyBorder="1" applyAlignment="1">
      <alignment horizontal="center" vertical="center" wrapText="1"/>
    </xf>
    <xf numFmtId="2" fontId="11" fillId="0" borderId="1" xfId="6" applyNumberFormat="1" applyFont="1" applyFill="1" applyBorder="1" applyAlignment="1">
      <alignment horizontal="center" vertical="center" wrapText="1"/>
    </xf>
    <xf numFmtId="0" fontId="11" fillId="0" borderId="1" xfId="6" applyFont="1" applyFill="1" applyBorder="1" applyAlignment="1">
      <alignment horizontal="left" vertical="top" wrapText="1"/>
    </xf>
    <xf numFmtId="0" fontId="33" fillId="0" borderId="0" xfId="6" applyFont="1" applyFill="1" applyAlignment="1">
      <alignment vertical="center"/>
    </xf>
    <xf numFmtId="0" fontId="34" fillId="0" borderId="0" xfId="6" applyFont="1" applyFill="1" applyAlignment="1">
      <alignment horizontal="center" vertical="center"/>
    </xf>
    <xf numFmtId="0" fontId="11" fillId="0" borderId="1" xfId="6" applyFont="1" applyFill="1" applyBorder="1" applyAlignment="1">
      <alignment horizontal="left" vertical="center" wrapText="1"/>
    </xf>
    <xf numFmtId="0" fontId="11" fillId="0" borderId="5" xfId="6" applyNumberFormat="1" applyFont="1" applyFill="1" applyBorder="1" applyAlignment="1">
      <alignment horizontal="center" vertical="center" wrapText="1"/>
    </xf>
    <xf numFmtId="0" fontId="19" fillId="0" borderId="0" xfId="6" applyFill="1" applyAlignment="1">
      <alignment horizontal="center"/>
    </xf>
    <xf numFmtId="0" fontId="11" fillId="0" borderId="5" xfId="6" applyFont="1" applyFill="1" applyBorder="1" applyAlignment="1">
      <alignment horizontal="center" vertical="center" wrapText="1"/>
    </xf>
    <xf numFmtId="0" fontId="11" fillId="0" borderId="1" xfId="6" applyFont="1" applyFill="1" applyBorder="1" applyAlignment="1">
      <alignment vertical="center" wrapText="1"/>
    </xf>
    <xf numFmtId="0" fontId="11" fillId="0" borderId="1" xfId="6" applyFont="1" applyFill="1" applyBorder="1" applyAlignment="1">
      <alignment vertical="top" wrapText="1"/>
    </xf>
    <xf numFmtId="0" fontId="11" fillId="0" borderId="7" xfId="6" applyNumberFormat="1" applyFont="1" applyFill="1" applyBorder="1" applyAlignment="1">
      <alignment horizontal="center" vertical="center"/>
    </xf>
    <xf numFmtId="0" fontId="11" fillId="0" borderId="1" xfId="6" applyFont="1" applyFill="1" applyBorder="1" applyAlignment="1">
      <alignment horizontal="center" vertical="center"/>
    </xf>
    <xf numFmtId="0" fontId="11" fillId="0" borderId="1" xfId="6" applyFont="1" applyFill="1" applyBorder="1" applyAlignment="1">
      <alignment horizontal="center" vertical="top" wrapText="1"/>
    </xf>
    <xf numFmtId="0" fontId="11" fillId="0" borderId="5" xfId="6" applyNumberFormat="1" applyFont="1" applyFill="1" applyBorder="1" applyAlignment="1">
      <alignment vertical="top" wrapText="1"/>
    </xf>
    <xf numFmtId="2" fontId="11" fillId="0" borderId="1" xfId="6" applyNumberFormat="1" applyFont="1" applyFill="1" applyBorder="1" applyAlignment="1">
      <alignment horizontal="center" vertical="top" wrapText="1"/>
    </xf>
    <xf numFmtId="0" fontId="13" fillId="0" borderId="1" xfId="6" applyNumberFormat="1" applyFont="1" applyFill="1" applyBorder="1" applyAlignment="1">
      <alignment horizontal="left" vertical="top" wrapText="1"/>
    </xf>
    <xf numFmtId="0" fontId="13" fillId="0" borderId="1" xfId="6" applyFont="1" applyFill="1" applyBorder="1" applyAlignment="1">
      <alignment vertical="top" wrapText="1"/>
    </xf>
    <xf numFmtId="0" fontId="13" fillId="0" borderId="1" xfId="6" applyFont="1" applyFill="1" applyBorder="1" applyAlignment="1">
      <alignment horizontal="center" vertical="top" wrapText="1"/>
    </xf>
    <xf numFmtId="2" fontId="13" fillId="0" borderId="1" xfId="6" applyNumberFormat="1" applyFont="1" applyFill="1" applyBorder="1" applyAlignment="1">
      <alignment horizontal="center" vertical="top" wrapText="1"/>
    </xf>
    <xf numFmtId="0" fontId="13" fillId="0" borderId="3" xfId="6" applyFont="1" applyFill="1" applyBorder="1" applyAlignment="1">
      <alignment vertical="top" wrapText="1"/>
    </xf>
    <xf numFmtId="0" fontId="13" fillId="0" borderId="3" xfId="6" applyFont="1" applyFill="1" applyBorder="1" applyAlignment="1">
      <alignment horizontal="center" vertical="top" wrapText="1"/>
    </xf>
    <xf numFmtId="0" fontId="11" fillId="0" borderId="1" xfId="6" applyFont="1" applyFill="1" applyBorder="1" applyAlignment="1"/>
    <xf numFmtId="0" fontId="11" fillId="0" borderId="3" xfId="6" applyFont="1" applyFill="1" applyBorder="1" applyAlignment="1"/>
    <xf numFmtId="0" fontId="11" fillId="0" borderId="3" xfId="6" applyFont="1" applyFill="1" applyBorder="1" applyAlignment="1">
      <alignment horizontal="center"/>
    </xf>
    <xf numFmtId="10" fontId="11" fillId="0" borderId="1" xfId="6" applyNumberFormat="1" applyFont="1" applyFill="1" applyBorder="1" applyAlignment="1">
      <alignment horizontal="right" vertical="center" wrapText="1"/>
    </xf>
    <xf numFmtId="2" fontId="13" fillId="0" borderId="1" xfId="6" applyNumberFormat="1" applyFont="1" applyFill="1" applyBorder="1" applyAlignment="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center" wrapText="1"/>
    </xf>
    <xf numFmtId="2" fontId="19" fillId="0" borderId="0" xfId="6" applyNumberFormat="1" applyFill="1"/>
    <xf numFmtId="0" fontId="35" fillId="0" borderId="0" xfId="6" applyFont="1" applyFill="1"/>
    <xf numFmtId="9" fontId="11" fillId="0" borderId="1" xfId="6" applyNumberFormat="1" applyFont="1" applyFill="1" applyBorder="1" applyAlignment="1">
      <alignment horizontal="center" vertical="center" wrapText="1"/>
    </xf>
    <xf numFmtId="0" fontId="11" fillId="0" borderId="0" xfId="6" applyFont="1" applyFill="1"/>
    <xf numFmtId="0" fontId="11" fillId="0" borderId="0" xfId="6" applyFont="1" applyFill="1" applyBorder="1" applyAlignment="1">
      <alignment horizontal="center" vertical="center" wrapText="1"/>
    </xf>
    <xf numFmtId="0" fontId="11" fillId="0" borderId="0" xfId="6" applyFont="1" applyFill="1" applyBorder="1" applyAlignment="1">
      <alignment vertical="center" wrapText="1"/>
    </xf>
    <xf numFmtId="0" fontId="11" fillId="0" borderId="0" xfId="6" applyFont="1" applyFill="1" applyBorder="1" applyAlignment="1">
      <alignment horizontal="center" vertical="top" wrapText="1"/>
    </xf>
    <xf numFmtId="2" fontId="11" fillId="0" borderId="0" xfId="6" applyNumberFormat="1" applyFont="1" applyFill="1" applyBorder="1" applyAlignment="1">
      <alignment horizontal="left" vertical="center" wrapText="1"/>
    </xf>
    <xf numFmtId="2" fontId="13" fillId="0" borderId="0" xfId="6" applyNumberFormat="1" applyFont="1" applyFill="1" applyAlignment="1">
      <alignment horizontal="center"/>
    </xf>
    <xf numFmtId="0" fontId="0" fillId="5" borderId="0" xfId="0" applyFill="1"/>
    <xf numFmtId="0" fontId="9" fillId="5" borderId="0" xfId="0" applyFont="1" applyFill="1" applyAlignment="1">
      <alignment vertical="center" wrapText="1"/>
    </xf>
    <xf numFmtId="0" fontId="9" fillId="5" borderId="0" xfId="0" applyFont="1" applyFill="1" applyAlignment="1">
      <alignment vertical="center"/>
    </xf>
    <xf numFmtId="0" fontId="36" fillId="5" borderId="1" xfId="0" applyFont="1" applyFill="1" applyBorder="1" applyAlignment="1">
      <alignment horizontal="center" vertical="center" wrapText="1"/>
    </xf>
    <xf numFmtId="0" fontId="9" fillId="5" borderId="0" xfId="0" applyFont="1" applyFill="1"/>
    <xf numFmtId="0" fontId="37" fillId="5" borderId="1" xfId="0" applyFont="1" applyFill="1" applyBorder="1" applyAlignment="1">
      <alignment horizontal="center" vertical="top" wrapText="1"/>
    </xf>
    <xf numFmtId="0" fontId="10" fillId="5" borderId="1" xfId="0" applyFont="1" applyFill="1" applyBorder="1" applyAlignment="1">
      <alignment vertical="top" wrapText="1"/>
    </xf>
    <xf numFmtId="0" fontId="10" fillId="5" borderId="1" xfId="0" applyFont="1" applyFill="1" applyBorder="1" applyAlignment="1">
      <alignment horizontal="center" vertical="top" wrapText="1"/>
    </xf>
    <xf numFmtId="2" fontId="10" fillId="5" borderId="1" xfId="0" applyNumberFormat="1" applyFont="1" applyFill="1" applyBorder="1" applyAlignment="1">
      <alignment horizontal="center" vertical="top" wrapText="1"/>
    </xf>
    <xf numFmtId="0" fontId="0" fillId="5" borderId="1" xfId="0" applyFill="1" applyBorder="1"/>
    <xf numFmtId="0" fontId="0" fillId="5" borderId="0" xfId="0" applyFill="1" applyAlignment="1">
      <alignment vertical="center"/>
    </xf>
    <xf numFmtId="0" fontId="38" fillId="5" borderId="1" xfId="0" applyFont="1" applyFill="1" applyBorder="1" applyAlignment="1">
      <alignment vertical="top" wrapText="1"/>
    </xf>
    <xf numFmtId="0" fontId="31" fillId="5" borderId="1" xfId="0" applyFont="1" applyFill="1" applyBorder="1" applyAlignment="1">
      <alignment vertical="top"/>
    </xf>
    <xf numFmtId="0" fontId="37" fillId="5" borderId="1" xfId="0" applyFont="1" applyFill="1" applyBorder="1" applyAlignment="1">
      <alignment horizontal="center" vertical="top"/>
    </xf>
    <xf numFmtId="0" fontId="10" fillId="5" borderId="1" xfId="0" applyFont="1" applyFill="1" applyBorder="1" applyAlignment="1">
      <alignment horizontal="left" vertical="top" wrapText="1"/>
    </xf>
    <xf numFmtId="0" fontId="10" fillId="5" borderId="1" xfId="0" applyFont="1" applyFill="1" applyBorder="1" applyAlignment="1">
      <alignment horizontal="center" vertical="top"/>
    </xf>
    <xf numFmtId="0" fontId="10" fillId="5" borderId="1" xfId="0" applyFont="1" applyFill="1" applyBorder="1" applyAlignment="1">
      <alignment vertical="top"/>
    </xf>
    <xf numFmtId="0" fontId="10" fillId="5" borderId="1" xfId="0" applyNumberFormat="1" applyFont="1" applyFill="1" applyBorder="1" applyAlignment="1">
      <alignment horizontal="center" vertical="top" wrapText="1"/>
    </xf>
    <xf numFmtId="0" fontId="36" fillId="5" borderId="1" xfId="0" applyFont="1" applyFill="1" applyBorder="1" applyAlignment="1">
      <alignment horizontal="center" vertical="top" wrapText="1"/>
    </xf>
    <xf numFmtId="0" fontId="10" fillId="5" borderId="1" xfId="0" applyFont="1" applyFill="1" applyBorder="1" applyAlignment="1">
      <alignment vertical="center" wrapText="1"/>
    </xf>
    <xf numFmtId="1" fontId="0" fillId="5" borderId="0" xfId="0" applyNumberFormat="1" applyFill="1"/>
    <xf numFmtId="0" fontId="0" fillId="6" borderId="0" xfId="0" applyFill="1"/>
    <xf numFmtId="0" fontId="37" fillId="5" borderId="1" xfId="0" applyNumberFormat="1" applyFont="1" applyFill="1" applyBorder="1" applyAlignment="1">
      <alignment horizontal="center" vertical="top" wrapText="1"/>
    </xf>
    <xf numFmtId="0" fontId="37" fillId="0" borderId="1" xfId="0"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0"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3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39" fillId="2" borderId="1" xfId="0" applyFont="1" applyFill="1" applyBorder="1" applyAlignment="1">
      <alignment horizontal="left" vertical="center"/>
    </xf>
    <xf numFmtId="0" fontId="37" fillId="0" borderId="1" xfId="0" applyFont="1" applyFill="1" applyBorder="1" applyAlignment="1">
      <alignment horizontal="center" vertical="center"/>
    </xf>
    <xf numFmtId="0" fontId="10" fillId="5" borderId="1" xfId="0" applyFont="1" applyFill="1" applyBorder="1" applyAlignment="1">
      <alignment horizontal="left" vertical="center" wrapText="1"/>
    </xf>
    <xf numFmtId="0" fontId="39" fillId="5" borderId="1" xfId="0" applyFont="1" applyFill="1" applyBorder="1" applyAlignment="1">
      <alignment horizontal="left" vertical="center"/>
    </xf>
    <xf numFmtId="0" fontId="10" fillId="5" borderId="1" xfId="3" applyFont="1" applyFill="1" applyBorder="1" applyAlignment="1">
      <alignment horizontal="left" vertical="top" wrapText="1"/>
    </xf>
    <xf numFmtId="2" fontId="10" fillId="5" borderId="5" xfId="3" applyNumberFormat="1" applyFont="1" applyFill="1" applyBorder="1" applyAlignment="1">
      <alignment horizontal="center" vertical="top" wrapText="1"/>
    </xf>
    <xf numFmtId="0" fontId="0" fillId="5" borderId="1" xfId="0" applyFill="1" applyBorder="1" applyAlignment="1">
      <alignment horizontal="left"/>
    </xf>
    <xf numFmtId="0" fontId="10" fillId="5" borderId="1" xfId="0" applyFont="1" applyFill="1" applyBorder="1"/>
    <xf numFmtId="0" fontId="10" fillId="5" borderId="1" xfId="8" applyFont="1" applyFill="1" applyBorder="1" applyAlignment="1">
      <alignment vertical="top" wrapText="1"/>
    </xf>
    <xf numFmtId="0" fontId="13" fillId="5" borderId="1" xfId="0" applyFont="1" applyFill="1" applyBorder="1" applyAlignment="1">
      <alignment vertical="top"/>
    </xf>
    <xf numFmtId="0" fontId="10" fillId="5" borderId="1" xfId="3" applyFont="1" applyFill="1" applyBorder="1" applyAlignment="1">
      <alignment horizontal="center" vertical="top"/>
    </xf>
    <xf numFmtId="0" fontId="10" fillId="5" borderId="1" xfId="3" applyFont="1" applyFill="1" applyBorder="1" applyAlignment="1">
      <alignment horizontal="center" vertical="top" wrapText="1"/>
    </xf>
    <xf numFmtId="0" fontId="37" fillId="0" borderId="1" xfId="0" applyNumberFormat="1" applyFont="1" applyFill="1" applyBorder="1" applyAlignment="1">
      <alignment horizontal="center" vertical="top" wrapText="1"/>
    </xf>
    <xf numFmtId="0" fontId="10" fillId="0" borderId="1" xfId="0" applyFont="1" applyFill="1" applyBorder="1"/>
    <xf numFmtId="0" fontId="10" fillId="0" borderId="1" xfId="0" applyFont="1" applyFill="1" applyBorder="1" applyAlignment="1">
      <alignment horizontal="center" vertical="top"/>
    </xf>
    <xf numFmtId="0" fontId="10" fillId="0" borderId="1" xfId="0" applyFont="1" applyFill="1" applyBorder="1" applyAlignment="1"/>
    <xf numFmtId="0" fontId="39" fillId="2" borderId="1" xfId="0" applyFont="1" applyFill="1" applyBorder="1" applyAlignment="1">
      <alignment horizontal="left" vertical="top"/>
    </xf>
    <xf numFmtId="1" fontId="37" fillId="5" borderId="1" xfId="0" applyNumberFormat="1" applyFont="1" applyFill="1" applyBorder="1" applyAlignment="1">
      <alignment horizontal="center" vertical="top"/>
    </xf>
    <xf numFmtId="0" fontId="40" fillId="5" borderId="1" xfId="0" applyFont="1" applyFill="1" applyBorder="1" applyAlignment="1">
      <alignment horizontal="left" vertical="top" wrapText="1"/>
    </xf>
    <xf numFmtId="0" fontId="40" fillId="5" borderId="1" xfId="0" applyFont="1" applyFill="1" applyBorder="1" applyAlignment="1">
      <alignment horizontal="center" vertical="top"/>
    </xf>
    <xf numFmtId="2" fontId="40" fillId="5" borderId="1" xfId="0" applyNumberFormat="1" applyFont="1" applyFill="1" applyBorder="1" applyAlignment="1">
      <alignment horizontal="center" vertical="top" wrapText="1"/>
    </xf>
    <xf numFmtId="0" fontId="41" fillId="5" borderId="1" xfId="0" applyFont="1" applyFill="1" applyBorder="1" applyAlignment="1">
      <alignment vertical="top"/>
    </xf>
    <xf numFmtId="0" fontId="3" fillId="5" borderId="1" xfId="0" applyFont="1" applyFill="1" applyBorder="1" applyAlignment="1">
      <alignment horizontal="left" vertical="center"/>
    </xf>
    <xf numFmtId="0" fontId="42" fillId="5" borderId="1" xfId="0" applyFont="1" applyFill="1" applyBorder="1" applyAlignment="1">
      <alignment vertical="top"/>
    </xf>
    <xf numFmtId="0" fontId="0" fillId="5" borderId="1" xfId="0" applyFill="1" applyBorder="1" applyAlignment="1">
      <alignment horizontal="left" vertical="top"/>
    </xf>
    <xf numFmtId="0" fontId="10" fillId="5" borderId="1" xfId="3" applyFont="1" applyFill="1" applyBorder="1" applyAlignment="1">
      <alignment vertical="top" wrapText="1"/>
    </xf>
    <xf numFmtId="0" fontId="36" fillId="5" borderId="1" xfId="0" applyFont="1" applyFill="1" applyBorder="1" applyAlignment="1">
      <alignment vertical="top" wrapText="1"/>
    </xf>
    <xf numFmtId="0" fontId="37" fillId="5" borderId="7" xfId="3" applyNumberFormat="1" applyFont="1" applyFill="1" applyBorder="1" applyAlignment="1">
      <alignment horizontal="center" vertical="top" wrapText="1"/>
    </xf>
    <xf numFmtId="0" fontId="10" fillId="5" borderId="7" xfId="3" applyFont="1" applyFill="1" applyBorder="1" applyAlignment="1">
      <alignment horizontal="center" vertical="top" wrapText="1"/>
    </xf>
    <xf numFmtId="0" fontId="37" fillId="5" borderId="5" xfId="3" applyNumberFormat="1" applyFont="1" applyFill="1" applyBorder="1" applyAlignment="1">
      <alignment horizontal="center" vertical="top" wrapText="1"/>
    </xf>
    <xf numFmtId="0" fontId="10" fillId="5" borderId="5" xfId="3" applyFont="1" applyFill="1" applyBorder="1" applyAlignment="1">
      <alignment horizontal="center" vertical="top" wrapText="1"/>
    </xf>
    <xf numFmtId="0" fontId="0" fillId="5" borderId="0" xfId="0" applyFill="1" applyBorder="1"/>
    <xf numFmtId="0" fontId="40" fillId="5" borderId="1" xfId="0" applyFont="1" applyFill="1" applyBorder="1" applyAlignment="1">
      <alignment vertical="center" wrapText="1"/>
    </xf>
    <xf numFmtId="0" fontId="40" fillId="5" borderId="1" xfId="0" applyFont="1" applyFill="1" applyBorder="1" applyAlignment="1">
      <alignment horizontal="center" vertical="top" wrapText="1"/>
    </xf>
    <xf numFmtId="0" fontId="40" fillId="5" borderId="1" xfId="0" applyFont="1" applyFill="1" applyBorder="1" applyAlignment="1">
      <alignment vertical="top" wrapText="1"/>
    </xf>
    <xf numFmtId="0" fontId="40" fillId="5" borderId="1" xfId="3" applyFont="1" applyFill="1" applyBorder="1" applyAlignment="1">
      <alignment vertical="top" wrapText="1"/>
    </xf>
    <xf numFmtId="0" fontId="40" fillId="5" borderId="1" xfId="3" applyFont="1" applyFill="1" applyBorder="1" applyAlignment="1">
      <alignment horizontal="center" vertical="top" wrapText="1"/>
    </xf>
    <xf numFmtId="0" fontId="10" fillId="5" borderId="7" xfId="8" applyFont="1" applyFill="1" applyBorder="1" applyAlignment="1">
      <alignment horizontal="center" vertical="top"/>
    </xf>
    <xf numFmtId="0" fontId="10" fillId="5" borderId="1" xfId="8" applyFont="1" applyFill="1" applyBorder="1" applyAlignment="1">
      <alignment horizontal="center" vertical="top"/>
    </xf>
    <xf numFmtId="0" fontId="37" fillId="5" borderId="1" xfId="0" applyNumberFormat="1" applyFont="1" applyFill="1" applyBorder="1" applyAlignment="1">
      <alignment horizontal="center" vertical="top"/>
    </xf>
    <xf numFmtId="0" fontId="37" fillId="0" borderId="1" xfId="0" applyFont="1" applyFill="1" applyBorder="1" applyAlignment="1">
      <alignment horizontal="center" vertical="top"/>
    </xf>
    <xf numFmtId="10" fontId="10" fillId="0" borderId="1" xfId="8" applyNumberFormat="1" applyFont="1" applyFill="1" applyBorder="1" applyAlignment="1">
      <alignment horizontal="center" vertical="top" wrapText="1"/>
    </xf>
    <xf numFmtId="0" fontId="21" fillId="2" borderId="1" xfId="0" applyFont="1" applyFill="1" applyBorder="1" applyAlignment="1">
      <alignment vertical="top" wrapText="1"/>
    </xf>
    <xf numFmtId="0" fontId="39" fillId="2" borderId="1" xfId="0" applyFont="1" applyFill="1" applyBorder="1" applyAlignment="1">
      <alignment horizontal="left" vertical="center" wrapText="1"/>
    </xf>
    <xf numFmtId="0" fontId="37" fillId="5" borderId="1" xfId="3" applyFont="1" applyFill="1" applyBorder="1" applyAlignment="1">
      <alignment horizontal="center" vertical="top" wrapText="1"/>
    </xf>
    <xf numFmtId="10" fontId="10" fillId="5" borderId="1" xfId="3" applyNumberFormat="1" applyFont="1" applyFill="1" applyBorder="1" applyAlignment="1">
      <alignment horizontal="center" vertical="top" wrapText="1"/>
    </xf>
    <xf numFmtId="2" fontId="10" fillId="5" borderId="1" xfId="0" applyNumberFormat="1" applyFont="1" applyFill="1" applyBorder="1" applyAlignment="1">
      <alignment horizontal="center" vertical="top"/>
    </xf>
    <xf numFmtId="0" fontId="36" fillId="5" borderId="1" xfId="0" applyFont="1" applyFill="1" applyBorder="1" applyAlignment="1">
      <alignment horizontal="left" vertical="top" wrapText="1"/>
    </xf>
    <xf numFmtId="2" fontId="0" fillId="5" borderId="0" xfId="0" applyNumberFormat="1" applyFill="1"/>
    <xf numFmtId="0" fontId="43" fillId="5" borderId="1" xfId="3" applyFont="1" applyFill="1" applyBorder="1" applyAlignment="1">
      <alignment vertical="top" wrapText="1"/>
    </xf>
    <xf numFmtId="0" fontId="43" fillId="5" borderId="1" xfId="0" applyFont="1" applyFill="1" applyBorder="1" applyAlignment="1">
      <alignment horizontal="center" vertical="top"/>
    </xf>
    <xf numFmtId="2" fontId="43" fillId="5" borderId="1" xfId="0" applyNumberFormat="1" applyFont="1" applyFill="1" applyBorder="1" applyAlignment="1">
      <alignment horizontal="center" vertical="top" wrapText="1"/>
    </xf>
    <xf numFmtId="0" fontId="43" fillId="5" borderId="1" xfId="0" applyFont="1" applyFill="1" applyBorder="1" applyAlignment="1">
      <alignment vertical="top"/>
    </xf>
    <xf numFmtId="0" fontId="44" fillId="5" borderId="0" xfId="0" applyFont="1" applyFill="1"/>
    <xf numFmtId="0" fontId="44" fillId="6" borderId="0" xfId="0" applyFont="1" applyFill="1"/>
    <xf numFmtId="0" fontId="9" fillId="5" borderId="1" xfId="0" applyFont="1" applyFill="1" applyBorder="1" applyAlignment="1">
      <alignment horizontal="left"/>
    </xf>
    <xf numFmtId="1" fontId="37" fillId="5" borderId="1" xfId="0" applyNumberFormat="1" applyFont="1" applyFill="1" applyBorder="1" applyAlignment="1">
      <alignment horizontal="center" vertical="top" wrapText="1"/>
    </xf>
    <xf numFmtId="2" fontId="36" fillId="5" borderId="1" xfId="0" applyNumberFormat="1" applyFont="1" applyFill="1" applyBorder="1" applyAlignment="1">
      <alignment horizontal="left" vertical="top" wrapText="1"/>
    </xf>
    <xf numFmtId="2" fontId="10" fillId="5" borderId="1"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0" fontId="40" fillId="5" borderId="1" xfId="3" applyFont="1" applyFill="1" applyBorder="1" applyAlignment="1">
      <alignment horizontal="left" vertical="top" wrapText="1"/>
    </xf>
    <xf numFmtId="0" fontId="40" fillId="5" borderId="1" xfId="3" applyFont="1" applyFill="1" applyBorder="1" applyAlignment="1">
      <alignment horizontal="center" vertical="top"/>
    </xf>
    <xf numFmtId="0" fontId="10" fillId="5" borderId="1" xfId="3" applyFont="1" applyFill="1" applyBorder="1" applyAlignment="1">
      <alignment vertical="top"/>
    </xf>
    <xf numFmtId="0" fontId="40" fillId="5" borderId="1" xfId="0" applyFont="1" applyFill="1" applyBorder="1" applyAlignment="1">
      <alignment vertical="top"/>
    </xf>
    <xf numFmtId="0" fontId="10" fillId="0" borderId="12" xfId="3" applyFont="1" applyFill="1" applyBorder="1" applyAlignment="1">
      <alignment vertical="top" wrapText="1"/>
    </xf>
    <xf numFmtId="0" fontId="10" fillId="0" borderId="7" xfId="3" applyFont="1" applyFill="1" applyBorder="1" applyAlignment="1">
      <alignment horizontal="center" vertical="top" wrapText="1"/>
    </xf>
    <xf numFmtId="0" fontId="37" fillId="0" borderId="4" xfId="3" applyNumberFormat="1" applyFont="1" applyFill="1" applyBorder="1" applyAlignment="1">
      <alignment horizontal="center" vertical="top"/>
    </xf>
    <xf numFmtId="0" fontId="10" fillId="0" borderId="2" xfId="3" applyFont="1" applyFill="1" applyBorder="1" applyAlignment="1">
      <alignment vertical="top" wrapText="1"/>
    </xf>
    <xf numFmtId="0" fontId="10" fillId="0" borderId="1" xfId="3" applyFont="1" applyFill="1" applyBorder="1" applyAlignment="1">
      <alignment horizontal="center" vertical="top" wrapText="1"/>
    </xf>
    <xf numFmtId="0" fontId="10" fillId="0" borderId="8" xfId="3" applyFont="1" applyFill="1" applyBorder="1" applyAlignment="1">
      <alignment vertical="top" wrapText="1"/>
    </xf>
    <xf numFmtId="0" fontId="10" fillId="0" borderId="5" xfId="3" applyFont="1" applyFill="1" applyBorder="1" applyAlignment="1">
      <alignment horizontal="center" vertical="top" wrapText="1"/>
    </xf>
    <xf numFmtId="0" fontId="37" fillId="0" borderId="1" xfId="3" applyNumberFormat="1" applyFont="1" applyFill="1" applyBorder="1" applyAlignment="1">
      <alignment horizontal="center" vertical="top"/>
    </xf>
    <xf numFmtId="0" fontId="10" fillId="0" borderId="1" xfId="3" applyFont="1" applyFill="1" applyBorder="1" applyAlignment="1">
      <alignment vertical="top" wrapText="1"/>
    </xf>
    <xf numFmtId="0" fontId="10" fillId="0" borderId="7" xfId="3" applyFont="1" applyFill="1" applyBorder="1" applyAlignment="1">
      <alignment vertical="top" wrapText="1"/>
    </xf>
    <xf numFmtId="0" fontId="37" fillId="0" borderId="1" xfId="0" applyNumberFormat="1" applyFont="1" applyFill="1" applyBorder="1" applyAlignment="1">
      <alignment horizontal="center" vertical="top"/>
    </xf>
    <xf numFmtId="164" fontId="10" fillId="0" borderId="1" xfId="0" applyNumberFormat="1" applyFont="1" applyFill="1" applyBorder="1" applyAlignment="1">
      <alignment vertical="top" wrapText="1"/>
    </xf>
    <xf numFmtId="0" fontId="10" fillId="5" borderId="1" xfId="0" applyFont="1" applyFill="1" applyBorder="1" applyAlignment="1">
      <alignment horizontal="left" vertical="center"/>
    </xf>
    <xf numFmtId="0" fontId="10" fillId="5" borderId="1" xfId="3" applyNumberFormat="1" applyFont="1" applyFill="1" applyBorder="1" applyAlignment="1">
      <alignment horizontal="center" vertical="top" wrapText="1"/>
    </xf>
    <xf numFmtId="0" fontId="10" fillId="5" borderId="2" xfId="3" applyFont="1" applyFill="1" applyBorder="1" applyAlignment="1">
      <alignment vertical="top" wrapText="1"/>
    </xf>
    <xf numFmtId="0" fontId="21" fillId="5" borderId="1" xfId="3" applyFont="1" applyFill="1" applyBorder="1" applyAlignment="1">
      <alignment vertical="top" wrapText="1"/>
    </xf>
    <xf numFmtId="0" fontId="10" fillId="5" borderId="1" xfId="0" applyFont="1" applyFill="1" applyBorder="1" applyAlignment="1">
      <alignment horizontal="left" vertical="top"/>
    </xf>
    <xf numFmtId="0" fontId="10" fillId="5" borderId="1" xfId="0" applyNumberFormat="1" applyFont="1" applyFill="1" applyBorder="1" applyAlignment="1">
      <alignment horizontal="center" vertical="top"/>
    </xf>
    <xf numFmtId="0" fontId="10" fillId="5" borderId="0" xfId="0" applyFont="1" applyFill="1" applyBorder="1" applyAlignment="1">
      <alignment horizontal="center" vertical="top" wrapText="1"/>
    </xf>
    <xf numFmtId="0" fontId="37" fillId="5" borderId="5" xfId="3" applyFont="1" applyFill="1" applyBorder="1" applyAlignment="1">
      <alignment horizontal="center" vertical="top" wrapText="1"/>
    </xf>
    <xf numFmtId="0" fontId="38" fillId="5" borderId="1" xfId="0" applyFont="1" applyFill="1" applyBorder="1" applyAlignment="1">
      <alignment vertical="top"/>
    </xf>
    <xf numFmtId="0" fontId="1" fillId="5" borderId="1" xfId="3" applyFont="1" applyFill="1" applyBorder="1" applyAlignment="1">
      <alignment vertical="center"/>
    </xf>
    <xf numFmtId="0" fontId="45" fillId="5" borderId="1" xfId="0" applyFont="1" applyFill="1" applyBorder="1" applyAlignment="1">
      <alignment horizontal="left" vertical="top"/>
    </xf>
    <xf numFmtId="0" fontId="10" fillId="5" borderId="1" xfId="0" applyFont="1" applyFill="1" applyBorder="1" applyAlignment="1">
      <alignment vertical="center"/>
    </xf>
    <xf numFmtId="0" fontId="37"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37" fillId="5" borderId="1" xfId="3" applyNumberFormat="1" applyFont="1" applyFill="1" applyBorder="1" applyAlignment="1">
      <alignment horizontal="center" vertical="top" wrapText="1"/>
    </xf>
    <xf numFmtId="0" fontId="37" fillId="5" borderId="4" xfId="3" applyFont="1" applyFill="1" applyBorder="1" applyAlignment="1">
      <alignment horizontal="center" vertical="top" wrapText="1"/>
    </xf>
    <xf numFmtId="0" fontId="36" fillId="0" borderId="1" xfId="0" applyFont="1" applyFill="1" applyBorder="1" applyAlignment="1">
      <alignment horizontal="center" vertical="top" wrapText="1"/>
    </xf>
    <xf numFmtId="0" fontId="10" fillId="0" borderId="1" xfId="0" applyNumberFormat="1" applyFont="1" applyFill="1" applyBorder="1" applyAlignment="1">
      <alignment horizontal="center" vertical="top"/>
    </xf>
    <xf numFmtId="0" fontId="11" fillId="5" borderId="1" xfId="0" applyFont="1" applyFill="1" applyBorder="1"/>
    <xf numFmtId="0" fontId="37" fillId="4" borderId="1" xfId="0" applyFont="1" applyFill="1" applyBorder="1" applyAlignment="1">
      <alignment horizontal="center" vertical="top" wrapText="1"/>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2" fontId="10" fillId="4" borderId="1" xfId="0" applyNumberFormat="1" applyFont="1" applyFill="1" applyBorder="1" applyAlignment="1">
      <alignment horizontal="center" vertical="top" wrapText="1"/>
    </xf>
    <xf numFmtId="0" fontId="10" fillId="4" borderId="1" xfId="0" applyFont="1" applyFill="1" applyBorder="1" applyAlignment="1">
      <alignment vertical="top"/>
    </xf>
    <xf numFmtId="0" fontId="0" fillId="4" borderId="1" xfId="0" applyFill="1" applyBorder="1"/>
    <xf numFmtId="0" fontId="0" fillId="4" borderId="0" xfId="0" applyFill="1"/>
    <xf numFmtId="0" fontId="39" fillId="5" borderId="1" xfId="0" applyFont="1" applyFill="1" applyBorder="1" applyAlignment="1">
      <alignment vertical="top" wrapText="1"/>
    </xf>
    <xf numFmtId="0" fontId="38" fillId="2" borderId="1" xfId="0" applyFont="1" applyFill="1" applyBorder="1" applyAlignment="1">
      <alignment vertical="top" wrapText="1"/>
    </xf>
    <xf numFmtId="0" fontId="11" fillId="5" borderId="1" xfId="0" applyFont="1" applyFill="1" applyBorder="1" applyAlignment="1">
      <alignment vertical="top"/>
    </xf>
    <xf numFmtId="0" fontId="9" fillId="5" borderId="1" xfId="3" applyFont="1" applyFill="1" applyBorder="1" applyAlignment="1">
      <alignment vertical="top" wrapText="1"/>
    </xf>
    <xf numFmtId="0" fontId="46" fillId="5" borderId="1" xfId="0" applyFont="1" applyFill="1" applyBorder="1" applyAlignment="1">
      <alignment vertical="top" wrapText="1"/>
    </xf>
    <xf numFmtId="0" fontId="39" fillId="5" borderId="1" xfId="0" applyFont="1" applyFill="1" applyBorder="1" applyAlignment="1">
      <alignment horizontal="left" vertical="top"/>
    </xf>
    <xf numFmtId="0" fontId="10" fillId="5" borderId="8" xfId="3" applyFont="1" applyFill="1" applyBorder="1" applyAlignment="1">
      <alignment horizontal="left" vertical="top" wrapText="1"/>
    </xf>
    <xf numFmtId="0" fontId="0" fillId="5" borderId="1" xfId="0" applyFill="1" applyBorder="1" applyAlignment="1">
      <alignment vertical="top"/>
    </xf>
    <xf numFmtId="0" fontId="1" fillId="5" borderId="1" xfId="0" applyFont="1" applyFill="1" applyBorder="1" applyAlignment="1">
      <alignment vertical="top"/>
    </xf>
    <xf numFmtId="0" fontId="0" fillId="5" borderId="0" xfId="0" applyNumberFormat="1" applyFill="1"/>
    <xf numFmtId="0" fontId="10" fillId="5" borderId="0" xfId="0" applyFont="1" applyFill="1" applyBorder="1" applyAlignment="1">
      <alignment horizontal="left" vertical="center" wrapText="1"/>
    </xf>
    <xf numFmtId="0" fontId="48" fillId="0" borderId="2" xfId="0" applyFont="1" applyFill="1" applyBorder="1" applyAlignment="1">
      <alignment vertical="center" wrapText="1"/>
    </xf>
    <xf numFmtId="0" fontId="10" fillId="0" borderId="0" xfId="0" applyFont="1" applyFill="1" applyBorder="1" applyAlignment="1">
      <alignment horizontal="left" vertical="center" wrapText="1"/>
    </xf>
    <xf numFmtId="0" fontId="37" fillId="5" borderId="1" xfId="0" applyFont="1" applyFill="1" applyBorder="1" applyAlignment="1">
      <alignment vertical="top" wrapText="1"/>
    </xf>
    <xf numFmtId="0" fontId="49" fillId="5" borderId="1" xfId="0" applyFont="1" applyFill="1" applyBorder="1" applyAlignment="1">
      <alignment vertical="top" wrapText="1"/>
    </xf>
    <xf numFmtId="0" fontId="37" fillId="5" borderId="1" xfId="0" applyFont="1" applyFill="1" applyBorder="1" applyAlignment="1">
      <alignment vertical="top"/>
    </xf>
    <xf numFmtId="0" fontId="36" fillId="5" borderId="0" xfId="0" applyFont="1" applyFill="1" applyBorder="1" applyAlignment="1">
      <alignment vertical="top" wrapText="1"/>
    </xf>
    <xf numFmtId="0" fontId="37" fillId="5" borderId="1" xfId="0" applyNumberFormat="1" applyFont="1" applyFill="1" applyBorder="1" applyAlignment="1">
      <alignment horizontal="center" vertical="center"/>
    </xf>
    <xf numFmtId="0" fontId="10" fillId="5" borderId="1" xfId="0" applyNumberFormat="1" applyFont="1" applyFill="1" applyBorder="1" applyAlignment="1">
      <alignment horizontal="left" vertical="center"/>
    </xf>
    <xf numFmtId="0" fontId="10" fillId="5" borderId="1" xfId="0" applyFont="1" applyFill="1" applyBorder="1" applyAlignment="1">
      <alignment horizontal="center" vertical="center"/>
    </xf>
    <xf numFmtId="0" fontId="10" fillId="5" borderId="1" xfId="8" applyFont="1" applyFill="1" applyBorder="1" applyAlignment="1">
      <alignment vertical="center" wrapText="1"/>
    </xf>
    <xf numFmtId="0" fontId="37"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10" fillId="5" borderId="1" xfId="0" applyNumberFormat="1" applyFont="1" applyFill="1" applyBorder="1" applyAlignment="1">
      <alignment horizontal="left" vertical="top"/>
    </xf>
    <xf numFmtId="0" fontId="10" fillId="5"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50" fillId="5" borderId="1" xfId="3" applyFont="1" applyFill="1" applyBorder="1" applyAlignment="1">
      <alignment horizontal="left" vertical="top" wrapText="1"/>
    </xf>
    <xf numFmtId="0" fontId="51" fillId="5" borderId="1" xfId="0" applyFont="1" applyFill="1" applyBorder="1" applyAlignment="1">
      <alignment vertical="top"/>
    </xf>
    <xf numFmtId="0" fontId="37" fillId="5" borderId="7" xfId="3" applyFont="1" applyFill="1" applyBorder="1" applyAlignment="1">
      <alignment horizontal="center" vertical="center"/>
    </xf>
    <xf numFmtId="0" fontId="10" fillId="5" borderId="7" xfId="3" applyFont="1" applyFill="1" applyBorder="1" applyAlignment="1">
      <alignment vertical="center" wrapText="1"/>
    </xf>
    <xf numFmtId="0" fontId="37" fillId="5" borderId="1" xfId="3" applyFont="1" applyFill="1" applyBorder="1" applyAlignment="1">
      <alignment horizontal="center" vertical="center"/>
    </xf>
    <xf numFmtId="0" fontId="10" fillId="5" borderId="1" xfId="3" applyFont="1" applyFill="1" applyBorder="1" applyAlignment="1">
      <alignment vertical="center" wrapText="1"/>
    </xf>
    <xf numFmtId="2" fontId="37" fillId="5" borderId="7" xfId="3" applyNumberFormat="1" applyFont="1" applyFill="1" applyBorder="1" applyAlignment="1">
      <alignment horizontal="center" vertical="center"/>
    </xf>
    <xf numFmtId="2" fontId="37" fillId="5" borderId="5" xfId="3" applyNumberFormat="1" applyFont="1" applyFill="1" applyBorder="1" applyAlignment="1">
      <alignment horizontal="center" vertical="center"/>
    </xf>
    <xf numFmtId="0" fontId="42" fillId="5" borderId="1" xfId="0" applyFont="1" applyFill="1" applyBorder="1" applyAlignment="1">
      <alignment horizontal="left" vertical="top" wrapText="1"/>
    </xf>
    <xf numFmtId="0" fontId="10" fillId="5" borderId="1" xfId="8" applyFont="1" applyFill="1" applyBorder="1" applyAlignment="1">
      <alignment horizontal="center" vertical="top" wrapText="1"/>
    </xf>
    <xf numFmtId="0" fontId="40" fillId="0" borderId="1" xfId="0" applyFont="1" applyFill="1" applyBorder="1" applyAlignment="1">
      <alignment horizontal="center" vertical="top" wrapText="1"/>
    </xf>
    <xf numFmtId="0" fontId="40" fillId="5" borderId="4" xfId="0" applyFont="1" applyFill="1" applyBorder="1" applyAlignment="1">
      <alignment vertical="top" wrapText="1"/>
    </xf>
    <xf numFmtId="0" fontId="51" fillId="5" borderId="1" xfId="0" applyFont="1" applyFill="1" applyBorder="1" applyAlignment="1">
      <alignment vertical="top" wrapText="1"/>
    </xf>
    <xf numFmtId="0" fontId="10" fillId="5" borderId="5" xfId="3" applyFont="1" applyFill="1" applyBorder="1" applyAlignment="1">
      <alignment vertical="top" wrapText="1"/>
    </xf>
    <xf numFmtId="0" fontId="10" fillId="5" borderId="5" xfId="0" applyNumberFormat="1" applyFont="1" applyFill="1" applyBorder="1" applyAlignment="1">
      <alignment horizontal="center" vertical="top"/>
    </xf>
    <xf numFmtId="0" fontId="13" fillId="5" borderId="1" xfId="0" applyFont="1" applyFill="1" applyBorder="1" applyAlignment="1">
      <alignment vertical="top" wrapText="1"/>
    </xf>
    <xf numFmtId="0" fontId="10" fillId="5" borderId="2" xfId="8" applyFont="1" applyFill="1" applyBorder="1" applyAlignment="1">
      <alignment vertical="top" wrapText="1"/>
    </xf>
    <xf numFmtId="0" fontId="40" fillId="5" borderId="2" xfId="9" applyFont="1" applyFill="1" applyBorder="1" applyAlignment="1">
      <alignment vertical="top"/>
    </xf>
    <xf numFmtId="0" fontId="40" fillId="5" borderId="1" xfId="9" applyFont="1" applyFill="1" applyBorder="1" applyAlignment="1">
      <alignment vertical="top"/>
    </xf>
    <xf numFmtId="0" fontId="40" fillId="5" borderId="2" xfId="9" applyFont="1" applyFill="1" applyBorder="1" applyAlignment="1">
      <alignment vertical="top" wrapText="1"/>
    </xf>
    <xf numFmtId="0" fontId="40" fillId="5" borderId="1" xfId="9" applyFont="1" applyFill="1" applyBorder="1" applyAlignment="1">
      <alignment vertical="top" wrapText="1"/>
    </xf>
    <xf numFmtId="164" fontId="0" fillId="5" borderId="0" xfId="10" applyFont="1" applyFill="1"/>
    <xf numFmtId="0" fontId="10" fillId="5" borderId="2" xfId="8" applyFont="1" applyFill="1" applyBorder="1" applyAlignment="1">
      <alignment vertical="top"/>
    </xf>
    <xf numFmtId="0" fontId="10" fillId="5" borderId="1" xfId="8" applyFont="1" applyFill="1" applyBorder="1" applyAlignment="1">
      <alignment vertical="top"/>
    </xf>
    <xf numFmtId="0" fontId="37" fillId="5" borderId="1" xfId="8" applyFont="1" applyFill="1" applyBorder="1" applyAlignment="1">
      <alignment horizontal="center" vertical="top"/>
    </xf>
    <xf numFmtId="0" fontId="40" fillId="5" borderId="1" xfId="8" applyFont="1" applyFill="1" applyBorder="1" applyAlignment="1">
      <alignment vertical="top" wrapText="1"/>
    </xf>
    <xf numFmtId="0" fontId="40" fillId="5" borderId="7" xfId="8" applyFont="1" applyFill="1" applyBorder="1" applyAlignment="1">
      <alignment vertical="top" wrapText="1"/>
    </xf>
    <xf numFmtId="0" fontId="37" fillId="5" borderId="1" xfId="8" applyFont="1" applyFill="1" applyBorder="1" applyAlignment="1">
      <alignment horizontal="center" vertical="top" wrapText="1"/>
    </xf>
    <xf numFmtId="0" fontId="40" fillId="5" borderId="1" xfId="8" applyFont="1" applyFill="1" applyBorder="1" applyAlignment="1">
      <alignment horizontal="center" vertical="top"/>
    </xf>
    <xf numFmtId="0" fontId="10" fillId="5" borderId="4" xfId="8" applyFont="1" applyFill="1" applyBorder="1" applyAlignment="1">
      <alignment vertical="top" wrapText="1"/>
    </xf>
    <xf numFmtId="0" fontId="40" fillId="5" borderId="4" xfId="8" applyFont="1" applyFill="1" applyBorder="1" applyAlignment="1">
      <alignment vertical="top" wrapText="1"/>
    </xf>
    <xf numFmtId="0" fontId="37" fillId="5" borderId="1" xfId="11" applyFont="1" applyFill="1" applyBorder="1" applyAlignment="1">
      <alignment horizontal="center" vertical="top" wrapText="1"/>
    </xf>
    <xf numFmtId="0" fontId="10" fillId="5" borderId="1" xfId="11" applyFont="1" applyFill="1" applyBorder="1" applyAlignment="1">
      <alignment vertical="top" wrapText="1"/>
    </xf>
    <xf numFmtId="0" fontId="10" fillId="5" borderId="1" xfId="11" applyFont="1" applyFill="1" applyBorder="1" applyAlignment="1">
      <alignment horizontal="center" vertical="top" wrapText="1"/>
    </xf>
    <xf numFmtId="2" fontId="10" fillId="5" borderId="1" xfId="11" applyNumberFormat="1" applyFont="1" applyFill="1" applyBorder="1" applyAlignment="1">
      <alignment horizontal="center" vertical="top"/>
    </xf>
    <xf numFmtId="2" fontId="10" fillId="5" borderId="1" xfId="11" applyNumberFormat="1" applyFont="1" applyFill="1" applyBorder="1" applyAlignment="1">
      <alignment vertical="top" wrapText="1"/>
    </xf>
    <xf numFmtId="0" fontId="0" fillId="5" borderId="1" xfId="0" applyFill="1" applyBorder="1" applyAlignment="1"/>
    <xf numFmtId="0" fontId="10" fillId="5" borderId="1" xfId="11" applyFont="1" applyFill="1" applyBorder="1" applyAlignment="1">
      <alignment horizontal="left" vertical="top" wrapText="1"/>
    </xf>
    <xf numFmtId="2" fontId="10" fillId="5" borderId="1" xfId="11" applyNumberFormat="1" applyFont="1" applyFill="1" applyBorder="1" applyAlignment="1">
      <alignment horizontal="left" vertical="top" wrapText="1"/>
    </xf>
    <xf numFmtId="0" fontId="10" fillId="5" borderId="2" xfId="11" applyFont="1" applyFill="1" applyBorder="1" applyAlignment="1">
      <alignment vertical="top" wrapText="1"/>
    </xf>
    <xf numFmtId="0" fontId="53" fillId="5" borderId="1" xfId="12" applyFont="1" applyFill="1" applyBorder="1" applyAlignment="1">
      <alignment vertical="center" wrapText="1"/>
    </xf>
    <xf numFmtId="0" fontId="40" fillId="5" borderId="1" xfId="12" applyFont="1" applyFill="1" applyBorder="1" applyAlignment="1">
      <alignment horizontal="center" vertical="center"/>
    </xf>
    <xf numFmtId="0" fontId="37" fillId="5" borderId="1" xfId="12" applyFont="1" applyFill="1" applyBorder="1" applyAlignment="1">
      <alignment vertical="top" wrapText="1"/>
    </xf>
    <xf numFmtId="0" fontId="37" fillId="5" borderId="1" xfId="12" applyFont="1" applyFill="1" applyBorder="1" applyAlignment="1">
      <alignment horizontal="center" vertical="center" wrapText="1"/>
    </xf>
    <xf numFmtId="0" fontId="37" fillId="5" borderId="1" xfId="12" applyFont="1" applyFill="1" applyBorder="1" applyAlignment="1">
      <alignment vertical="center" wrapText="1"/>
    </xf>
    <xf numFmtId="4" fontId="10" fillId="5" borderId="1" xfId="12" applyNumberFormat="1" applyFont="1" applyFill="1" applyBorder="1" applyAlignment="1">
      <alignment horizontal="center" vertical="center" wrapText="1"/>
    </xf>
    <xf numFmtId="0" fontId="37" fillId="5" borderId="1" xfId="12" applyFont="1" applyFill="1" applyBorder="1" applyAlignment="1">
      <alignment horizontal="center" vertical="center"/>
    </xf>
    <xf numFmtId="2" fontId="37" fillId="5" borderId="1" xfId="12" applyNumberFormat="1" applyFont="1" applyFill="1" applyBorder="1" applyAlignment="1">
      <alignment horizontal="center" vertical="center"/>
    </xf>
    <xf numFmtId="0" fontId="37" fillId="5" borderId="1" xfId="12" applyFont="1" applyFill="1" applyBorder="1" applyAlignment="1">
      <alignment horizontal="center" vertical="top" wrapText="1"/>
    </xf>
    <xf numFmtId="0" fontId="37" fillId="5" borderId="1" xfId="12" applyFont="1" applyFill="1" applyBorder="1" applyAlignment="1">
      <alignment horizontal="left" vertical="center" wrapText="1"/>
    </xf>
    <xf numFmtId="4" fontId="10" fillId="5" borderId="1" xfId="12" applyNumberFormat="1" applyFont="1" applyFill="1" applyBorder="1" applyAlignment="1">
      <alignment horizontal="center" vertical="top" wrapText="1"/>
    </xf>
    <xf numFmtId="0" fontId="54" fillId="5" borderId="1" xfId="12" applyFont="1" applyFill="1" applyBorder="1" applyAlignment="1">
      <alignment horizontal="center" vertical="center" wrapText="1"/>
    </xf>
    <xf numFmtId="2" fontId="10" fillId="5" borderId="1" xfId="12" applyNumberFormat="1" applyFont="1" applyFill="1" applyBorder="1" applyAlignment="1">
      <alignment horizontal="center" vertical="center" wrapText="1"/>
    </xf>
    <xf numFmtId="10" fontId="19" fillId="0" borderId="0" xfId="6" applyNumberFormat="1" applyFill="1"/>
    <xf numFmtId="49" fontId="2" fillId="4" borderId="0" xfId="1" applyNumberFormat="1" applyFont="1" applyFill="1" applyAlignment="1">
      <alignment horizontal="center" vertical="center" wrapText="1"/>
    </xf>
    <xf numFmtId="2" fontId="4" fillId="4" borderId="0" xfId="1" applyNumberFormat="1" applyFont="1" applyFill="1" applyBorder="1" applyAlignment="1">
      <alignment horizontal="center" vertical="center" wrapText="1"/>
    </xf>
    <xf numFmtId="0" fontId="11" fillId="4" borderId="1" xfId="3" applyNumberFormat="1" applyFont="1" applyFill="1" applyBorder="1" applyAlignment="1">
      <alignment horizontal="center" vertical="top" wrapText="1"/>
    </xf>
    <xf numFmtId="0" fontId="11" fillId="4" borderId="1" xfId="3" applyNumberFormat="1" applyFont="1" applyFill="1" applyBorder="1" applyAlignment="1">
      <alignment vertical="top" wrapText="1"/>
    </xf>
    <xf numFmtId="49" fontId="11" fillId="4" borderId="1" xfId="3" applyNumberFormat="1" applyFont="1" applyFill="1" applyBorder="1" applyAlignment="1">
      <alignment horizontal="center" vertical="top" wrapText="1"/>
    </xf>
    <xf numFmtId="2" fontId="11" fillId="4" borderId="1" xfId="3"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xf>
    <xf numFmtId="0" fontId="11" fillId="4" borderId="1" xfId="1" applyFont="1" applyFill="1" applyBorder="1" applyAlignment="1">
      <alignment horizontal="left" wrapText="1"/>
    </xf>
    <xf numFmtId="0" fontId="11" fillId="4" borderId="1" xfId="1" applyFont="1" applyFill="1" applyBorder="1" applyAlignment="1">
      <alignment horizontal="center" wrapText="1"/>
    </xf>
    <xf numFmtId="49" fontId="11" fillId="4" borderId="2" xfId="1" applyNumberFormat="1" applyFont="1" applyFill="1" applyBorder="1" applyAlignment="1">
      <alignment vertical="center" wrapText="1"/>
    </xf>
    <xf numFmtId="0" fontId="11" fillId="4" borderId="7" xfId="1" applyNumberFormat="1" applyFont="1" applyFill="1" applyBorder="1" applyAlignment="1">
      <alignment horizontal="center" vertical="center" wrapText="1"/>
    </xf>
    <xf numFmtId="49" fontId="11" fillId="4" borderId="7" xfId="1" applyNumberFormat="1" applyFont="1" applyFill="1" applyBorder="1" applyAlignment="1">
      <alignment horizontal="center" vertical="center" wrapText="1"/>
    </xf>
    <xf numFmtId="2" fontId="11" fillId="4" borderId="7" xfId="1" applyNumberFormat="1" applyFont="1" applyFill="1" applyBorder="1" applyAlignment="1">
      <alignment horizontal="center" vertical="center"/>
    </xf>
    <xf numFmtId="0" fontId="11" fillId="0" borderId="1" xfId="0" applyFont="1" applyFill="1" applyBorder="1" applyAlignment="1" applyProtection="1">
      <alignment horizontal="left" vertical="center" wrapText="1"/>
    </xf>
    <xf numFmtId="0" fontId="11" fillId="0" borderId="1" xfId="4" applyFont="1" applyFill="1" applyBorder="1" applyAlignment="1">
      <alignment horizontal="left" vertical="top" wrapText="1"/>
    </xf>
    <xf numFmtId="2" fontId="11" fillId="0" borderId="4" xfId="0" applyNumberFormat="1" applyFont="1" applyFill="1" applyBorder="1" applyAlignment="1">
      <alignment horizontal="center" vertical="center"/>
    </xf>
    <xf numFmtId="49" fontId="11" fillId="4" borderId="2" xfId="0" applyNumberFormat="1" applyFont="1" applyFill="1" applyBorder="1" applyAlignment="1">
      <alignment vertical="center" wrapText="1"/>
    </xf>
    <xf numFmtId="0" fontId="3" fillId="0" borderId="0" xfId="0" applyFont="1" applyFill="1" applyAlignment="1">
      <alignment vertical="top" wrapText="1"/>
    </xf>
    <xf numFmtId="0" fontId="56" fillId="0" borderId="2" xfId="0" applyFont="1" applyFill="1" applyBorder="1" applyAlignment="1">
      <alignment horizontal="center" vertical="center" wrapText="1"/>
    </xf>
    <xf numFmtId="0" fontId="6" fillId="4" borderId="3" xfId="0" applyFont="1" applyFill="1" applyBorder="1" applyAlignment="1">
      <alignment vertical="top" wrapText="1"/>
    </xf>
    <xf numFmtId="0" fontId="6" fillId="0" borderId="14" xfId="0" applyFont="1" applyFill="1" applyBorder="1" applyAlignment="1">
      <alignment vertical="top" wrapText="1"/>
    </xf>
    <xf numFmtId="0" fontId="13" fillId="0" borderId="0"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top"/>
    </xf>
    <xf numFmtId="0" fontId="13" fillId="0" borderId="5" xfId="1" applyFont="1" applyFill="1" applyBorder="1" applyAlignment="1">
      <alignment horizontal="center" vertical="center" wrapText="1"/>
    </xf>
    <xf numFmtId="2" fontId="13" fillId="0" borderId="1" xfId="3"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0" fontId="13" fillId="0" borderId="5"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1" fillId="4" borderId="1" xfId="1" applyFont="1" applyFill="1" applyBorder="1" applyAlignment="1">
      <alignment horizontal="center" vertical="top" wrapText="1"/>
    </xf>
    <xf numFmtId="0" fontId="11" fillId="4" borderId="5" xfId="1" applyFont="1" applyFill="1" applyBorder="1" applyAlignment="1">
      <alignment horizontal="center" vertical="top" wrapText="1"/>
    </xf>
    <xf numFmtId="0" fontId="11" fillId="4" borderId="6" xfId="1" applyFont="1" applyFill="1" applyBorder="1" applyAlignment="1">
      <alignment horizontal="center" vertical="top" wrapText="1"/>
    </xf>
    <xf numFmtId="0" fontId="11" fillId="4" borderId="7" xfId="1" applyFont="1" applyFill="1" applyBorder="1" applyAlignment="1">
      <alignment horizontal="center" vertical="top" wrapText="1"/>
    </xf>
    <xf numFmtId="0" fontId="34" fillId="4" borderId="0" xfId="0" applyFont="1" applyFill="1" applyAlignment="1">
      <alignment horizontal="center" vertical="center"/>
    </xf>
    <xf numFmtId="49" fontId="11" fillId="0" borderId="1" xfId="1" applyNumberFormat="1" applyFont="1" applyFill="1" applyBorder="1" applyAlignment="1">
      <alignment horizontal="center" vertical="center" wrapText="1"/>
    </xf>
    <xf numFmtId="0" fontId="19" fillId="0" borderId="0" xfId="6" applyFont="1" applyFill="1"/>
    <xf numFmtId="0" fontId="11"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2" fontId="11" fillId="0" borderId="2" xfId="0" applyNumberFormat="1" applyFont="1" applyFill="1" applyBorder="1" applyAlignment="1">
      <alignment horizontal="center" vertical="center" wrapText="1"/>
    </xf>
    <xf numFmtId="4" fontId="11" fillId="0" borderId="1" xfId="0" applyNumberFormat="1" applyFont="1" applyFill="1" applyBorder="1" applyAlignment="1" applyProtection="1">
      <alignment horizontal="center" vertical="center"/>
    </xf>
    <xf numFmtId="165" fontId="11" fillId="0" borderId="1" xfId="0" applyNumberFormat="1" applyFont="1" applyFill="1" applyBorder="1" applyAlignment="1">
      <alignment horizontal="center" vertical="center" wrapText="1"/>
    </xf>
    <xf numFmtId="4" fontId="11" fillId="0" borderId="2" xfId="0" applyNumberFormat="1" applyFont="1" applyFill="1" applyBorder="1" applyAlignment="1" applyProtection="1">
      <alignment horizontal="center" vertical="center"/>
    </xf>
    <xf numFmtId="0" fontId="11" fillId="0" borderId="5"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top"/>
    </xf>
    <xf numFmtId="0" fontId="11" fillId="0" borderId="1" xfId="0" applyNumberFormat="1" applyFont="1" applyFill="1" applyBorder="1" applyAlignment="1">
      <alignment horizontal="center" vertical="top" wrapText="1"/>
    </xf>
    <xf numFmtId="2" fontId="11" fillId="0" borderId="2" xfId="0" applyNumberFormat="1"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0" fontId="11" fillId="0" borderId="2" xfId="0" applyFont="1" applyFill="1" applyBorder="1" applyAlignment="1" applyProtection="1">
      <alignment horizontal="center" vertical="center" wrapText="1"/>
    </xf>
    <xf numFmtId="165" fontId="11" fillId="0" borderId="1" xfId="0" applyNumberFormat="1" applyFont="1" applyFill="1" applyBorder="1" applyAlignment="1" applyProtection="1">
      <alignment horizontal="center" vertical="center" wrapText="1"/>
    </xf>
    <xf numFmtId="2" fontId="11" fillId="0" borderId="2" xfId="0" applyNumberFormat="1" applyFont="1" applyFill="1" applyBorder="1" applyAlignment="1" applyProtection="1">
      <alignment horizontal="center" vertical="center" wrapText="1"/>
    </xf>
    <xf numFmtId="2" fontId="11" fillId="0" borderId="1" xfId="0" applyNumberFormat="1" applyFont="1" applyFill="1" applyBorder="1" applyAlignment="1" applyProtection="1">
      <alignment horizontal="center" vertical="center" wrapText="1"/>
    </xf>
    <xf numFmtId="1" fontId="11" fillId="0" borderId="2" xfId="0" applyNumberFormat="1" applyFont="1" applyFill="1" applyBorder="1" applyAlignment="1" applyProtection="1">
      <alignment vertical="center" wrapText="1"/>
    </xf>
    <xf numFmtId="0" fontId="11" fillId="0" borderId="7"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2" fontId="11" fillId="0" borderId="3" xfId="0" applyNumberFormat="1" applyFon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1" fontId="11" fillId="0" borderId="3" xfId="0" applyNumberFormat="1" applyFont="1" applyFill="1" applyBorder="1" applyAlignment="1" applyProtection="1">
      <alignment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2" fontId="13" fillId="0" borderId="2"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1" fillId="0" borderId="2" xfId="0" applyFont="1" applyFill="1" applyBorder="1" applyAlignment="1" applyProtection="1">
      <alignment vertical="center"/>
    </xf>
    <xf numFmtId="0" fontId="11" fillId="0" borderId="3" xfId="0" applyFont="1" applyFill="1" applyBorder="1" applyAlignment="1" applyProtection="1">
      <alignment horizontal="center" vertical="center"/>
    </xf>
    <xf numFmtId="2" fontId="11" fillId="0" borderId="2" xfId="0" applyNumberFormat="1" applyFont="1" applyFill="1" applyBorder="1" applyAlignment="1" applyProtection="1">
      <alignment horizontal="center" vertical="center"/>
    </xf>
    <xf numFmtId="0" fontId="11" fillId="0" borderId="5" xfId="0" applyFont="1" applyFill="1" applyBorder="1" applyAlignment="1">
      <alignment horizontal="left" vertical="center" wrapText="1"/>
    </xf>
    <xf numFmtId="2" fontId="11" fillId="0" borderId="0"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0" fontId="13" fillId="4" borderId="1" xfId="0" applyFont="1" applyFill="1" applyBorder="1" applyAlignment="1" applyProtection="1">
      <alignment horizontal="center" vertical="center"/>
    </xf>
    <xf numFmtId="0" fontId="11" fillId="0" borderId="1" xfId="0" applyFont="1" applyFill="1" applyBorder="1" applyAlignment="1" applyProtection="1">
      <alignment horizontal="left"/>
    </xf>
    <xf numFmtId="0" fontId="11" fillId="0" borderId="1" xfId="0" applyFont="1" applyFill="1" applyBorder="1"/>
    <xf numFmtId="2" fontId="13" fillId="0" borderId="2"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wrapText="1"/>
    </xf>
    <xf numFmtId="49" fontId="0" fillId="0" borderId="1" xfId="0" applyNumberFormat="1" applyFont="1" applyFill="1" applyBorder="1" applyAlignment="1">
      <alignment wrapText="1"/>
    </xf>
    <xf numFmtId="2" fontId="33" fillId="0"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0" fontId="11" fillId="0" borderId="2" xfId="0" applyNumberFormat="1" applyFont="1" applyFill="1" applyBorder="1" applyAlignment="1">
      <alignment vertical="center" wrapText="1"/>
    </xf>
    <xf numFmtId="0" fontId="11" fillId="0" borderId="3" xfId="0" applyNumberFormat="1" applyFont="1" applyFill="1" applyBorder="1" applyAlignment="1">
      <alignment vertical="center" wrapText="1"/>
    </xf>
    <xf numFmtId="0" fontId="11" fillId="0" borderId="4" xfId="0" applyNumberFormat="1" applyFont="1" applyFill="1" applyBorder="1" applyAlignment="1">
      <alignment vertical="center" wrapText="1"/>
    </xf>
    <xf numFmtId="49" fontId="11" fillId="0" borderId="1" xfId="0" applyNumberFormat="1"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1" fontId="33" fillId="0" borderId="1" xfId="0" applyNumberFormat="1" applyFont="1" applyFill="1" applyBorder="1" applyAlignment="1">
      <alignment horizontal="center" vertical="top" wrapText="1"/>
    </xf>
    <xf numFmtId="2" fontId="33" fillId="0" borderId="1" xfId="0" applyNumberFormat="1" applyFont="1" applyFill="1" applyBorder="1" applyAlignment="1">
      <alignment horizontal="center" vertical="top" wrapText="1"/>
    </xf>
    <xf numFmtId="165" fontId="33" fillId="0" borderId="1" xfId="0" applyNumberFormat="1" applyFont="1" applyFill="1" applyBorder="1" applyAlignment="1">
      <alignment horizontal="center" vertical="center" wrapText="1"/>
    </xf>
    <xf numFmtId="2" fontId="11" fillId="0" borderId="5"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11" fillId="0" borderId="3" xfId="0" applyNumberFormat="1" applyFont="1" applyFill="1" applyBorder="1" applyAlignment="1">
      <alignment horizontal="center" vertical="center" wrapText="1"/>
    </xf>
    <xf numFmtId="0" fontId="11" fillId="0" borderId="2" xfId="0" applyNumberFormat="1" applyFont="1" applyFill="1" applyBorder="1" applyAlignment="1">
      <alignment vertical="top" wrapText="1"/>
    </xf>
    <xf numFmtId="0" fontId="11" fillId="0" borderId="1" xfId="0" applyNumberFormat="1" applyFont="1" applyFill="1" applyBorder="1" applyAlignment="1">
      <alignment vertical="top" wrapText="1"/>
    </xf>
    <xf numFmtId="2" fontId="11" fillId="0" borderId="3" xfId="0" applyNumberFormat="1" applyFont="1" applyFill="1" applyBorder="1" applyAlignment="1">
      <alignment horizontal="center" vertical="top" wrapText="1"/>
    </xf>
    <xf numFmtId="166" fontId="11" fillId="0" borderId="1" xfId="0" applyNumberFormat="1" applyFont="1" applyFill="1" applyBorder="1" applyAlignment="1">
      <alignment horizontal="center" vertical="top" wrapText="1"/>
    </xf>
    <xf numFmtId="2" fontId="11" fillId="0" borderId="7"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wrapText="1"/>
    </xf>
    <xf numFmtId="49" fontId="11" fillId="0" borderId="1" xfId="0" quotePrefix="1" applyNumberFormat="1" applyFont="1" applyFill="1" applyBorder="1" applyAlignment="1">
      <alignment horizontal="center" vertical="top" wrapText="1"/>
    </xf>
    <xf numFmtId="2" fontId="11" fillId="0" borderId="1" xfId="0" quotePrefix="1" applyNumberFormat="1" applyFont="1" applyFill="1" applyBorder="1" applyAlignment="1">
      <alignment horizontal="center" vertical="center" wrapText="1"/>
    </xf>
    <xf numFmtId="0" fontId="11" fillId="4"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49" fontId="0" fillId="4" borderId="1" xfId="0" applyNumberFormat="1" applyFont="1" applyFill="1" applyBorder="1" applyAlignment="1">
      <alignment wrapText="1"/>
    </xf>
    <xf numFmtId="0" fontId="13" fillId="4" borderId="1" xfId="1" applyNumberFormat="1" applyFont="1" applyFill="1" applyBorder="1" applyAlignment="1">
      <alignment horizontal="center" vertical="center" wrapText="1"/>
    </xf>
    <xf numFmtId="49" fontId="13" fillId="0" borderId="1" xfId="0" applyNumberFormat="1" applyFont="1" applyFill="1" applyBorder="1" applyAlignment="1">
      <alignment horizontal="center" vertical="top" wrapText="1"/>
    </xf>
    <xf numFmtId="49" fontId="11" fillId="0" borderId="0" xfId="0" applyNumberFormat="1" applyFont="1" applyFill="1" applyBorder="1" applyAlignment="1">
      <alignment wrapText="1"/>
    </xf>
    <xf numFmtId="0" fontId="11" fillId="0" borderId="0" xfId="0" applyNumberFormat="1" applyFont="1" applyFill="1" applyBorder="1" applyAlignment="1">
      <alignment horizontal="center" wrapText="1"/>
    </xf>
    <xf numFmtId="2" fontId="11" fillId="0" borderId="0" xfId="0" applyNumberFormat="1" applyFont="1" applyFill="1" applyBorder="1" applyAlignment="1">
      <alignment horizontal="right" wrapText="1"/>
    </xf>
    <xf numFmtId="2" fontId="13" fillId="0" borderId="0" xfId="0" applyNumberFormat="1" applyFont="1" applyFill="1" applyBorder="1" applyAlignment="1">
      <alignment horizontal="right" wrapText="1"/>
    </xf>
    <xf numFmtId="2" fontId="11" fillId="0" borderId="0" xfId="0" applyNumberFormat="1" applyFont="1" applyFill="1" applyBorder="1" applyAlignment="1">
      <alignment horizontal="center" vertical="center" wrapText="1"/>
    </xf>
    <xf numFmtId="49" fontId="0" fillId="0" borderId="0" xfId="0" applyNumberFormat="1" applyFont="1" applyFill="1" applyAlignment="1">
      <alignment wrapText="1"/>
    </xf>
    <xf numFmtId="2" fontId="13" fillId="0" borderId="0" xfId="0" applyNumberFormat="1" applyFont="1" applyFill="1" applyBorder="1" applyAlignment="1">
      <alignment horizontal="center" vertical="center" wrapText="1"/>
    </xf>
    <xf numFmtId="2" fontId="0" fillId="0" borderId="0" xfId="0" applyNumberFormat="1" applyFont="1" applyFill="1" applyAlignment="1">
      <alignment horizontal="right" wrapText="1"/>
    </xf>
    <xf numFmtId="49" fontId="0" fillId="0" borderId="0" xfId="0" applyNumberFormat="1" applyFont="1" applyFill="1" applyAlignment="1">
      <alignment horizontal="center" wrapText="1"/>
    </xf>
    <xf numFmtId="0" fontId="0" fillId="0" borderId="0" xfId="0" applyNumberFormat="1" applyFont="1" applyFill="1" applyAlignment="1">
      <alignment horizontal="center" wrapText="1"/>
    </xf>
    <xf numFmtId="2" fontId="33" fillId="0" borderId="1" xfId="1" applyNumberFormat="1" applyFont="1" applyFill="1" applyBorder="1" applyAlignment="1">
      <alignment horizontal="center" vertical="center" wrapText="1"/>
    </xf>
    <xf numFmtId="2" fontId="11" fillId="0" borderId="5" xfId="1" applyNumberFormat="1" applyFont="1" applyFill="1" applyBorder="1" applyAlignment="1">
      <alignment horizontal="center" vertical="center" wrapText="1"/>
    </xf>
    <xf numFmtId="49" fontId="11" fillId="0" borderId="5" xfId="1" applyNumberFormat="1" applyFont="1" applyFill="1" applyBorder="1" applyAlignment="1">
      <alignment horizontal="center" vertical="center" wrapText="1"/>
    </xf>
    <xf numFmtId="1" fontId="11" fillId="0" borderId="5" xfId="1" applyNumberFormat="1" applyFont="1" applyFill="1" applyBorder="1" applyAlignment="1">
      <alignment horizontal="center" vertical="center" wrapText="1"/>
    </xf>
    <xf numFmtId="0" fontId="11" fillId="0" borderId="2" xfId="1" applyNumberFormat="1" applyFont="1" applyFill="1" applyBorder="1" applyAlignment="1">
      <alignment vertical="center" wrapText="1"/>
    </xf>
    <xf numFmtId="0" fontId="11" fillId="0" borderId="3" xfId="1" applyNumberFormat="1" applyFont="1" applyFill="1" applyBorder="1" applyAlignment="1">
      <alignment vertical="center" wrapText="1"/>
    </xf>
    <xf numFmtId="1" fontId="11" fillId="0" borderId="3" xfId="1" applyNumberFormat="1" applyFont="1" applyFill="1" applyBorder="1" applyAlignment="1">
      <alignment horizontal="center" vertical="center" wrapText="1"/>
    </xf>
    <xf numFmtId="2" fontId="11" fillId="0" borderId="4" xfId="1" applyNumberFormat="1" applyFont="1" applyFill="1" applyBorder="1" applyAlignment="1">
      <alignment horizontal="center" vertical="center" wrapText="1"/>
    </xf>
    <xf numFmtId="1" fontId="11" fillId="0" borderId="7" xfId="1" applyNumberFormat="1" applyFont="1" applyFill="1" applyBorder="1" applyAlignment="1">
      <alignment horizontal="center" vertical="center" wrapText="1"/>
    </xf>
    <xf numFmtId="2" fontId="11" fillId="0" borderId="7" xfId="1" applyNumberFormat="1"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xf numFmtId="0" fontId="11" fillId="0" borderId="7" xfId="1" applyNumberFormat="1" applyFont="1" applyFill="1" applyBorder="1" applyAlignment="1">
      <alignment horizontal="center" vertical="center" wrapText="1"/>
    </xf>
    <xf numFmtId="49" fontId="11" fillId="0" borderId="7" xfId="1" applyNumberFormat="1" applyFont="1" applyFill="1" applyBorder="1" applyAlignment="1">
      <alignment vertical="top" wrapText="1"/>
    </xf>
    <xf numFmtId="49" fontId="11" fillId="0" borderId="7" xfId="1" applyNumberFormat="1" applyFont="1" applyFill="1" applyBorder="1" applyAlignment="1">
      <alignment horizontal="center" vertical="center" wrapText="1"/>
    </xf>
    <xf numFmtId="165" fontId="11" fillId="0" borderId="7"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2" fontId="13"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top" wrapText="1"/>
    </xf>
    <xf numFmtId="0" fontId="13" fillId="0" borderId="1" xfId="1" applyNumberFormat="1" applyFont="1" applyFill="1" applyBorder="1" applyAlignment="1">
      <alignment horizontal="center" vertical="center" wrapText="1"/>
    </xf>
    <xf numFmtId="2"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wrapText="1"/>
    </xf>
    <xf numFmtId="2" fontId="11" fillId="0" borderId="3" xfId="1" applyNumberFormat="1" applyFont="1" applyFill="1" applyBorder="1" applyAlignment="1">
      <alignment horizontal="center" vertical="center" wrapText="1"/>
    </xf>
    <xf numFmtId="0" fontId="11" fillId="0" borderId="1" xfId="1" applyNumberFormat="1" applyFont="1" applyFill="1" applyBorder="1" applyAlignment="1">
      <alignment vertical="center" wrapText="1"/>
    </xf>
    <xf numFmtId="166" fontId="11" fillId="0" borderId="1" xfId="1" applyNumberFormat="1" applyFont="1" applyFill="1" applyBorder="1" applyAlignment="1">
      <alignment horizontal="center" vertical="center" wrapText="1"/>
    </xf>
    <xf numFmtId="49" fontId="13" fillId="0" borderId="1" xfId="1" quotePrefix="1" applyNumberFormat="1" applyFont="1" applyFill="1" applyBorder="1" applyAlignment="1">
      <alignment horizontal="center" vertical="center" wrapText="1"/>
    </xf>
    <xf numFmtId="0" fontId="11" fillId="0" borderId="5" xfId="1" applyFont="1" applyFill="1" applyBorder="1" applyAlignment="1">
      <alignment horizontal="left" vertical="center" wrapText="1"/>
    </xf>
    <xf numFmtId="0" fontId="11" fillId="0" borderId="5" xfId="1" applyFont="1" applyFill="1" applyBorder="1" applyAlignment="1">
      <alignment horizontal="center" vertical="center"/>
    </xf>
    <xf numFmtId="165" fontId="11" fillId="0" borderId="6" xfId="1" applyNumberFormat="1" applyFont="1" applyFill="1" applyBorder="1" applyAlignment="1">
      <alignment horizontal="center" vertical="center" wrapText="1"/>
    </xf>
    <xf numFmtId="2" fontId="11" fillId="0" borderId="0" xfId="1" applyNumberFormat="1" applyFont="1" applyFill="1" applyAlignment="1">
      <alignment horizontal="right" wrapText="1"/>
    </xf>
    <xf numFmtId="49" fontId="11" fillId="0" borderId="0" xfId="1" applyNumberFormat="1" applyFont="1" applyFill="1" applyBorder="1" applyAlignment="1">
      <alignment horizontal="left" vertical="center" wrapText="1"/>
    </xf>
    <xf numFmtId="1" fontId="11" fillId="0" borderId="0" xfId="1"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1" xfId="0" applyFont="1" applyFill="1" applyBorder="1"/>
    <xf numFmtId="0" fontId="11" fillId="0" borderId="7"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0" xfId="0" applyFont="1" applyFill="1" applyAlignment="1">
      <alignment horizontal="left" vertical="center" wrapText="1"/>
    </xf>
    <xf numFmtId="0" fontId="13" fillId="0" borderId="5" xfId="0" applyFont="1" applyFill="1" applyBorder="1" applyAlignment="1">
      <alignment horizontal="center" vertical="center" wrapText="1"/>
    </xf>
    <xf numFmtId="0" fontId="13" fillId="0" borderId="5" xfId="0" applyNumberFormat="1" applyFont="1" applyFill="1" applyBorder="1" applyAlignment="1">
      <alignment vertical="center" wrapText="1"/>
    </xf>
    <xf numFmtId="0" fontId="13" fillId="0" borderId="5" xfId="0" applyFont="1" applyFill="1" applyBorder="1" applyAlignment="1">
      <alignment vertical="center" wrapText="1"/>
    </xf>
    <xf numFmtId="2" fontId="13" fillId="0" borderId="5"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2" fontId="13" fillId="0" borderId="8" xfId="0" applyNumberFormat="1" applyFont="1" applyFill="1" applyBorder="1" applyAlignment="1">
      <alignment horizontal="center" vertical="center" wrapText="1"/>
    </xf>
    <xf numFmtId="0" fontId="13" fillId="0" borderId="8" xfId="0"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2" xfId="0" applyNumberFormat="1" applyFont="1" applyFill="1" applyBorder="1" applyAlignment="1">
      <alignment vertical="center" wrapText="1"/>
    </xf>
    <xf numFmtId="16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1" fillId="0" borderId="5" xfId="0" applyNumberFormat="1" applyFont="1" applyFill="1" applyBorder="1" applyAlignment="1">
      <alignment vertical="center" wrapText="1"/>
    </xf>
    <xf numFmtId="1" fontId="11" fillId="0" borderId="5" xfId="0" applyNumberFormat="1" applyFont="1" applyFill="1" applyBorder="1" applyAlignment="1">
      <alignment horizontal="center" vertical="center" wrapText="1"/>
    </xf>
    <xf numFmtId="0" fontId="11" fillId="0" borderId="5" xfId="0" applyFont="1" applyFill="1" applyBorder="1" applyAlignment="1">
      <alignment vertical="center" wrapText="1"/>
    </xf>
    <xf numFmtId="0" fontId="11" fillId="4" borderId="5" xfId="0" applyFont="1" applyFill="1" applyBorder="1" applyAlignment="1">
      <alignment horizontal="center" vertical="center" wrapText="1"/>
    </xf>
    <xf numFmtId="0" fontId="11" fillId="4" borderId="1" xfId="0" applyNumberFormat="1"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0" fillId="4" borderId="1" xfId="0" applyFont="1" applyFill="1" applyBorder="1"/>
    <xf numFmtId="0" fontId="13" fillId="0" borderId="0" xfId="0" applyFont="1" applyFill="1" applyBorder="1" applyAlignment="1">
      <alignment horizontal="left" vertical="center" wrapText="1"/>
    </xf>
    <xf numFmtId="0" fontId="11" fillId="0" borderId="0" xfId="0" applyNumberFormat="1" applyFont="1" applyFill="1" applyBorder="1" applyAlignment="1">
      <alignment vertical="center" wrapText="1"/>
    </xf>
    <xf numFmtId="0" fontId="0" fillId="0" borderId="0" xfId="0" applyFont="1" applyFill="1"/>
    <xf numFmtId="0" fontId="13" fillId="0" borderId="0" xfId="0" applyFont="1" applyFill="1" applyAlignment="1">
      <alignment horizontal="left"/>
    </xf>
    <xf numFmtId="0" fontId="11" fillId="0" borderId="0" xfId="0" applyNumberFormat="1" applyFont="1" applyFill="1"/>
    <xf numFmtId="2" fontId="11" fillId="0" borderId="0" xfId="0" applyNumberFormat="1" applyFont="1" applyFill="1" applyAlignment="1">
      <alignment horizontal="center"/>
    </xf>
    <xf numFmtId="0" fontId="13" fillId="0" borderId="0" xfId="0" applyFont="1" applyFill="1" applyBorder="1" applyAlignment="1">
      <alignment vertical="center"/>
    </xf>
    <xf numFmtId="0" fontId="57" fillId="0" borderId="1" xfId="0" applyFont="1" applyFill="1" applyBorder="1" applyAlignment="1">
      <alignment horizontal="center" vertical="center"/>
    </xf>
    <xf numFmtId="0" fontId="13" fillId="0" borderId="1" xfId="4" applyFont="1" applyFill="1" applyBorder="1" applyAlignment="1">
      <alignment vertical="top" wrapText="1"/>
    </xf>
    <xf numFmtId="0" fontId="11" fillId="0" borderId="1" xfId="4" applyFont="1" applyFill="1" applyBorder="1" applyAlignment="1">
      <alignment horizontal="left" vertical="center" wrapText="1"/>
    </xf>
    <xf numFmtId="0" fontId="13" fillId="0" borderId="1" xfId="4" applyFont="1" applyFill="1" applyBorder="1" applyAlignment="1">
      <alignment vertical="center" wrapText="1"/>
    </xf>
    <xf numFmtId="0" fontId="58" fillId="0" borderId="0" xfId="0" applyFont="1" applyFill="1" applyBorder="1" applyAlignment="1">
      <alignment horizontal="center" vertical="center"/>
    </xf>
    <xf numFmtId="0" fontId="59" fillId="0" borderId="1" xfId="4" applyFont="1" applyFill="1" applyBorder="1" applyAlignment="1">
      <alignment horizontal="left" vertical="top" wrapText="1"/>
    </xf>
    <xf numFmtId="49" fontId="13" fillId="0" borderId="0" xfId="3" applyNumberFormat="1" applyFont="1" applyFill="1" applyAlignment="1">
      <alignment wrapText="1"/>
    </xf>
    <xf numFmtId="0" fontId="19" fillId="0" borderId="0" xfId="0" applyFont="1" applyFill="1"/>
    <xf numFmtId="0" fontId="22" fillId="0" borderId="0" xfId="5" applyFont="1" applyFill="1" applyAlignment="1"/>
    <xf numFmtId="0" fontId="19" fillId="0" borderId="0" xfId="0" applyFont="1" applyFill="1" applyAlignment="1"/>
    <xf numFmtId="0" fontId="22" fillId="0" borderId="0" xfId="0" applyFont="1" applyFill="1" applyBorder="1" applyAlignment="1">
      <alignment vertical="center"/>
    </xf>
    <xf numFmtId="49" fontId="11" fillId="0" borderId="0" xfId="3" applyNumberFormat="1" applyFont="1" applyFill="1" applyAlignment="1">
      <alignment wrapText="1"/>
    </xf>
    <xf numFmtId="0" fontId="11" fillId="0" borderId="0" xfId="3" applyNumberFormat="1" applyFont="1" applyFill="1" applyAlignment="1">
      <alignment wrapText="1"/>
    </xf>
    <xf numFmtId="49" fontId="13" fillId="0" borderId="0" xfId="3" applyNumberFormat="1" applyFont="1" applyFill="1" applyAlignment="1">
      <alignment horizontal="center" vertical="center" wrapText="1"/>
    </xf>
    <xf numFmtId="0" fontId="11" fillId="0" borderId="1" xfId="3" applyNumberFormat="1" applyFont="1" applyFill="1" applyBorder="1" applyAlignment="1">
      <alignment wrapText="1"/>
    </xf>
    <xf numFmtId="49" fontId="11" fillId="0" borderId="1" xfId="3" applyNumberFormat="1" applyFont="1" applyFill="1" applyBorder="1" applyAlignment="1">
      <alignment horizontal="center" wrapText="1"/>
    </xf>
    <xf numFmtId="2" fontId="11" fillId="0" borderId="1" xfId="3" applyNumberFormat="1" applyFont="1" applyFill="1" applyBorder="1" applyAlignment="1">
      <alignment horizontal="right" wrapText="1"/>
    </xf>
    <xf numFmtId="0" fontId="19" fillId="0" borderId="0" xfId="0" applyFont="1" applyFill="1" applyAlignment="1">
      <alignment horizontal="center"/>
    </xf>
    <xf numFmtId="1" fontId="11" fillId="0" borderId="1" xfId="1" applyNumberFormat="1" applyFont="1" applyFill="1" applyBorder="1" applyAlignment="1">
      <alignment horizontal="left" vertical="center" wrapText="1"/>
    </xf>
    <xf numFmtId="1" fontId="11" fillId="0" borderId="2" xfId="1" applyNumberFormat="1" applyFont="1" applyFill="1" applyBorder="1" applyAlignment="1">
      <alignment vertical="center" wrapText="1"/>
    </xf>
    <xf numFmtId="1" fontId="11" fillId="0" borderId="3" xfId="1" applyNumberFormat="1" applyFont="1" applyFill="1" applyBorder="1" applyAlignment="1">
      <alignment vertical="center" wrapText="1"/>
    </xf>
    <xf numFmtId="1" fontId="11" fillId="0" borderId="4" xfId="1" applyNumberFormat="1" applyFont="1" applyFill="1" applyBorder="1" applyAlignment="1">
      <alignment vertical="center" wrapText="1"/>
    </xf>
    <xf numFmtId="0" fontId="11" fillId="0" borderId="0" xfId="1" applyFont="1" applyFill="1" applyAlignment="1">
      <alignment horizontal="center" vertical="center"/>
    </xf>
    <xf numFmtId="1" fontId="11" fillId="0" borderId="1" xfId="1" applyNumberFormat="1" applyFont="1" applyFill="1" applyBorder="1" applyAlignment="1">
      <alignment vertical="center" wrapText="1"/>
    </xf>
    <xf numFmtId="1" fontId="13" fillId="0" borderId="1" xfId="1" applyNumberFormat="1" applyFont="1" applyFill="1" applyBorder="1" applyAlignment="1">
      <alignment horizontal="center" vertical="center" wrapText="1"/>
    </xf>
    <xf numFmtId="0" fontId="13" fillId="0" borderId="1" xfId="1" applyFont="1" applyFill="1" applyBorder="1" applyAlignment="1">
      <alignment vertical="center" wrapText="1"/>
    </xf>
    <xf numFmtId="0" fontId="11" fillId="0" borderId="1" xfId="0" applyFont="1" applyFill="1" applyBorder="1" applyAlignment="1">
      <alignment vertical="top" wrapText="1"/>
    </xf>
    <xf numFmtId="0"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top" wrapText="1"/>
    </xf>
    <xf numFmtId="0" fontId="13" fillId="0" borderId="5" xfId="0" applyFont="1" applyFill="1" applyBorder="1" applyAlignment="1">
      <alignment horizontal="center" vertical="top" wrapText="1"/>
    </xf>
    <xf numFmtId="1" fontId="11" fillId="0" borderId="1" xfId="0" applyNumberFormat="1" applyFont="1" applyFill="1" applyBorder="1" applyAlignment="1">
      <alignment vertical="top" wrapText="1"/>
    </xf>
    <xf numFmtId="1" fontId="11" fillId="4" borderId="1" xfId="0" applyNumberFormat="1" applyFont="1" applyFill="1" applyBorder="1" applyAlignment="1">
      <alignment horizontal="center" vertical="top" wrapText="1"/>
    </xf>
    <xf numFmtId="0" fontId="11" fillId="0" borderId="0" xfId="1" applyFont="1" applyFill="1" applyAlignment="1">
      <alignment vertical="top"/>
    </xf>
    <xf numFmtId="0" fontId="11" fillId="0" borderId="0" xfId="1" applyFont="1" applyFill="1" applyBorder="1" applyAlignment="1"/>
    <xf numFmtId="1" fontId="11" fillId="4" borderId="1" xfId="1" applyNumberFormat="1" applyFont="1" applyFill="1" applyBorder="1" applyAlignment="1">
      <alignment horizontal="center" vertical="center"/>
    </xf>
    <xf numFmtId="0" fontId="11" fillId="4" borderId="1" xfId="1" applyFont="1" applyFill="1" applyBorder="1" applyAlignment="1">
      <alignment horizontal="left" vertical="center"/>
    </xf>
    <xf numFmtId="0" fontId="11" fillId="4" borderId="0" xfId="1" applyFont="1" applyFill="1" applyAlignment="1">
      <alignment horizontal="center" vertical="center"/>
    </xf>
    <xf numFmtId="0" fontId="11" fillId="4" borderId="1" xfId="1" applyFont="1" applyFill="1" applyBorder="1" applyAlignment="1">
      <alignment horizontal="center"/>
    </xf>
    <xf numFmtId="49" fontId="11" fillId="4" borderId="1" xfId="1" applyNumberFormat="1" applyFont="1" applyFill="1" applyBorder="1" applyAlignment="1">
      <alignment horizontal="left" vertical="center" wrapText="1"/>
    </xf>
    <xf numFmtId="0" fontId="13" fillId="4" borderId="1" xfId="1" applyFont="1" applyFill="1" applyBorder="1" applyAlignment="1">
      <alignment horizontal="center" vertical="center"/>
    </xf>
    <xf numFmtId="0" fontId="13" fillId="4" borderId="1" xfId="1" applyFont="1" applyFill="1" applyBorder="1" applyAlignment="1">
      <alignment horizontal="center"/>
    </xf>
    <xf numFmtId="10" fontId="11" fillId="4" borderId="1" xfId="1" applyNumberFormat="1" applyFont="1" applyFill="1" applyBorder="1" applyAlignment="1">
      <alignment horizontal="right" vertical="center" wrapText="1"/>
    </xf>
    <xf numFmtId="2" fontId="11" fillId="4" borderId="1" xfId="7" applyNumberFormat="1" applyFont="1" applyFill="1" applyBorder="1" applyAlignment="1">
      <alignment horizontal="center" vertical="center"/>
    </xf>
    <xf numFmtId="0" fontId="11" fillId="4" borderId="1" xfId="1" applyFont="1" applyFill="1" applyBorder="1"/>
    <xf numFmtId="0" fontId="13" fillId="0" borderId="0" xfId="1" applyFont="1" applyFill="1" applyAlignment="1">
      <alignment horizontal="right" vertical="center"/>
    </xf>
    <xf numFmtId="0" fontId="11" fillId="0" borderId="0" xfId="1" applyFont="1" applyFill="1" applyAlignment="1">
      <alignment horizontal="left"/>
    </xf>
    <xf numFmtId="0" fontId="11" fillId="0" borderId="0" xfId="1" applyNumberFormat="1" applyFont="1" applyFill="1"/>
    <xf numFmtId="0" fontId="11" fillId="0" borderId="0" xfId="1" applyFont="1" applyFill="1" applyAlignment="1">
      <alignment horizontal="center"/>
    </xf>
    <xf numFmtId="0" fontId="11" fillId="0" borderId="0" xfId="1" applyFont="1" applyFill="1" applyBorder="1" applyAlignment="1">
      <alignment vertical="top" wrapText="1"/>
    </xf>
    <xf numFmtId="0" fontId="11" fillId="4" borderId="5" xfId="1" applyFont="1" applyFill="1" applyBorder="1" applyAlignment="1">
      <alignment horizontal="center" vertical="center"/>
    </xf>
    <xf numFmtId="0" fontId="11" fillId="4" borderId="1" xfId="1" applyFont="1" applyFill="1" applyBorder="1" applyAlignment="1">
      <alignment horizontal="left" vertical="top" wrapText="1"/>
    </xf>
    <xf numFmtId="0" fontId="13" fillId="4" borderId="1" xfId="1" applyFont="1" applyFill="1" applyBorder="1" applyAlignment="1">
      <alignment horizontal="center" vertical="top"/>
    </xf>
    <xf numFmtId="49" fontId="13" fillId="4" borderId="1" xfId="1" applyNumberFormat="1" applyFont="1" applyFill="1" applyBorder="1" applyAlignment="1">
      <alignment vertical="top" wrapText="1"/>
    </xf>
    <xf numFmtId="0" fontId="13" fillId="0" borderId="1" xfId="0" applyFont="1" applyFill="1" applyBorder="1" applyAlignment="1" applyProtection="1">
      <alignment horizontal="center" vertical="top"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xf>
    <xf numFmtId="0" fontId="13" fillId="0" borderId="7"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7" xfId="3" applyFont="1" applyFill="1" applyBorder="1" applyAlignment="1">
      <alignment horizontal="center" vertical="center" wrapText="1"/>
    </xf>
    <xf numFmtId="1" fontId="13" fillId="0" borderId="1" xfId="3" applyNumberFormat="1" applyFont="1" applyFill="1" applyBorder="1" applyAlignment="1">
      <alignment horizontal="center" vertical="center" wrapText="1"/>
    </xf>
    <xf numFmtId="0" fontId="13" fillId="0" borderId="2" xfId="1" applyFont="1" applyFill="1" applyBorder="1" applyAlignment="1">
      <alignment horizontal="center" vertical="top" wrapText="1"/>
    </xf>
    <xf numFmtId="0" fontId="11" fillId="0" borderId="7" xfId="1" applyFont="1" applyFill="1" applyBorder="1" applyAlignment="1">
      <alignment horizontal="center" vertical="center" wrapText="1"/>
    </xf>
    <xf numFmtId="0" fontId="13" fillId="2" borderId="0" xfId="0" applyFont="1" applyFill="1" applyBorder="1" applyAlignment="1">
      <alignment vertical="center" wrapText="1"/>
    </xf>
    <xf numFmtId="0" fontId="11" fillId="7" borderId="0" xfId="1" applyFont="1" applyFill="1" applyAlignment="1">
      <alignment vertical="top" wrapText="1"/>
    </xf>
    <xf numFmtId="0" fontId="60" fillId="4" borderId="0" xfId="0" applyFont="1" applyFill="1" applyBorder="1" applyAlignment="1">
      <alignment vertical="center" wrapText="1"/>
    </xf>
    <xf numFmtId="0" fontId="13" fillId="4" borderId="0" xfId="0" applyFont="1" applyFill="1" applyBorder="1" applyAlignment="1">
      <alignment vertical="center" wrapText="1"/>
    </xf>
    <xf numFmtId="0" fontId="61" fillId="4" borderId="0" xfId="0" applyFont="1" applyFill="1"/>
    <xf numFmtId="1" fontId="11" fillId="0" borderId="0" xfId="1" applyNumberFormat="1" applyFont="1" applyFill="1" applyBorder="1" applyAlignment="1">
      <alignment vertical="top" wrapText="1"/>
    </xf>
    <xf numFmtId="0" fontId="11" fillId="0" borderId="1" xfId="1" applyFont="1" applyFill="1" applyBorder="1" applyAlignment="1">
      <alignment horizontal="center" vertical="center" wrapText="1"/>
    </xf>
    <xf numFmtId="0" fontId="13" fillId="4" borderId="0" xfId="0" applyFont="1" applyFill="1" applyAlignment="1">
      <alignment vertical="top" wrapText="1"/>
    </xf>
    <xf numFmtId="0" fontId="63" fillId="4" borderId="14" xfId="0" applyFont="1" applyFill="1" applyBorder="1" applyAlignment="1">
      <alignment vertical="top" wrapText="1"/>
    </xf>
    <xf numFmtId="0" fontId="63" fillId="4" borderId="1" xfId="0" applyFont="1" applyFill="1" applyBorder="1" applyAlignment="1">
      <alignment vertical="top" wrapText="1"/>
    </xf>
    <xf numFmtId="0" fontId="63" fillId="4" borderId="0" xfId="0" applyFont="1" applyFill="1" applyBorder="1" applyAlignment="1">
      <alignment vertical="top" wrapText="1"/>
    </xf>
    <xf numFmtId="0" fontId="63" fillId="4" borderId="1" xfId="0" applyFont="1" applyFill="1" applyBorder="1" applyAlignment="1">
      <alignment horizontal="center" vertical="top" wrapText="1"/>
    </xf>
    <xf numFmtId="1" fontId="62" fillId="4" borderId="1" xfId="0" applyNumberFormat="1" applyFont="1" applyFill="1" applyBorder="1" applyAlignment="1">
      <alignment horizontal="center" vertical="top" wrapText="1"/>
    </xf>
    <xf numFmtId="2" fontId="62" fillId="4" borderId="1" xfId="0" applyNumberFormat="1" applyFont="1" applyFill="1" applyBorder="1" applyAlignment="1">
      <alignment horizontal="center" vertical="top" wrapText="1"/>
    </xf>
    <xf numFmtId="0" fontId="63" fillId="4" borderId="12" xfId="0" applyFont="1" applyFill="1" applyBorder="1" applyAlignment="1">
      <alignment horizontal="center" vertical="top" wrapText="1"/>
    </xf>
    <xf numFmtId="0" fontId="63" fillId="4" borderId="12" xfId="0" applyFont="1" applyFill="1" applyBorder="1" applyAlignment="1">
      <alignment vertical="top" wrapText="1"/>
    </xf>
    <xf numFmtId="0" fontId="63" fillId="4" borderId="11" xfId="0" applyFont="1" applyFill="1" applyBorder="1" applyAlignment="1">
      <alignment vertical="top" wrapText="1"/>
    </xf>
    <xf numFmtId="1" fontId="63" fillId="4" borderId="11" xfId="0" applyNumberFormat="1" applyFont="1" applyFill="1" applyBorder="1" applyAlignment="1">
      <alignment vertical="top" wrapText="1"/>
    </xf>
    <xf numFmtId="0" fontId="63" fillId="4" borderId="1" xfId="0" applyFont="1" applyFill="1" applyBorder="1" applyAlignment="1">
      <alignment horizontal="left" vertical="top" wrapText="1"/>
    </xf>
    <xf numFmtId="0" fontId="63" fillId="4" borderId="2" xfId="0" applyFont="1" applyFill="1" applyBorder="1" applyAlignment="1">
      <alignment vertical="top" wrapText="1"/>
    </xf>
    <xf numFmtId="1" fontId="63" fillId="4" borderId="3" xfId="0" applyNumberFormat="1" applyFont="1" applyFill="1" applyBorder="1" applyAlignment="1">
      <alignment vertical="top" wrapText="1"/>
    </xf>
    <xf numFmtId="0" fontId="63" fillId="4" borderId="8" xfId="0" applyFont="1" applyFill="1" applyBorder="1" applyAlignment="1">
      <alignment vertical="top" wrapText="1"/>
    </xf>
    <xf numFmtId="0" fontId="63" fillId="4" borderId="9" xfId="0" applyFont="1" applyFill="1" applyBorder="1" applyAlignment="1">
      <alignment vertical="top" wrapText="1"/>
    </xf>
    <xf numFmtId="1" fontId="63" fillId="4" borderId="9" xfId="0" applyNumberFormat="1" applyFont="1" applyFill="1" applyBorder="1" applyAlignment="1">
      <alignment vertical="top" wrapText="1"/>
    </xf>
    <xf numFmtId="0" fontId="63" fillId="4" borderId="1" xfId="0" applyFont="1" applyFill="1" applyBorder="1" applyAlignment="1">
      <alignment horizontal="center" vertical="center" wrapText="1"/>
    </xf>
    <xf numFmtId="0" fontId="63" fillId="4" borderId="1" xfId="0" applyFont="1" applyFill="1" applyBorder="1" applyAlignment="1">
      <alignment vertical="center" wrapText="1"/>
    </xf>
    <xf numFmtId="1" fontId="62" fillId="4" borderId="1" xfId="0" applyNumberFormat="1" applyFont="1" applyFill="1" applyBorder="1" applyAlignment="1">
      <alignment horizontal="center" vertical="center" wrapText="1"/>
    </xf>
    <xf numFmtId="2" fontId="62" fillId="4" borderId="1" xfId="0" applyNumberFormat="1" applyFont="1" applyFill="1" applyBorder="1" applyAlignment="1">
      <alignment horizontal="center" vertical="center" wrapText="1"/>
    </xf>
    <xf numFmtId="1" fontId="63" fillId="4" borderId="0" xfId="0" applyNumberFormat="1" applyFont="1" applyFill="1" applyBorder="1" applyAlignment="1">
      <alignment vertical="top" wrapText="1"/>
    </xf>
    <xf numFmtId="2" fontId="62" fillId="4" borderId="0" xfId="0" applyNumberFormat="1" applyFont="1" applyFill="1" applyBorder="1" applyAlignment="1">
      <alignment horizontal="center" vertical="top" wrapText="1"/>
    </xf>
    <xf numFmtId="0" fontId="63" fillId="4" borderId="3" xfId="0" applyFont="1" applyFill="1" applyBorder="1" applyAlignment="1">
      <alignment vertical="top" wrapText="1"/>
    </xf>
    <xf numFmtId="1" fontId="63" fillId="4" borderId="4" xfId="0" applyNumberFormat="1" applyFont="1" applyFill="1" applyBorder="1" applyAlignment="1">
      <alignment vertical="top" wrapText="1"/>
    </xf>
    <xf numFmtId="2" fontId="62" fillId="4" borderId="14" xfId="0" applyNumberFormat="1" applyFont="1" applyFill="1" applyBorder="1" applyAlignment="1">
      <alignment vertical="top" wrapText="1"/>
    </xf>
    <xf numFmtId="2" fontId="62" fillId="4" borderId="0" xfId="0" applyNumberFormat="1" applyFont="1" applyFill="1" applyBorder="1" applyAlignment="1">
      <alignment vertical="top" wrapText="1"/>
    </xf>
    <xf numFmtId="1" fontId="62" fillId="4" borderId="0" xfId="0" applyNumberFormat="1" applyFont="1" applyFill="1" applyBorder="1" applyAlignment="1">
      <alignment vertical="top" wrapText="1"/>
    </xf>
    <xf numFmtId="0" fontId="63" fillId="4" borderId="1" xfId="0" quotePrefix="1" applyFont="1" applyFill="1" applyBorder="1" applyAlignment="1">
      <alignment vertical="top" wrapText="1"/>
    </xf>
    <xf numFmtId="0" fontId="63" fillId="4" borderId="5" xfId="0" quotePrefix="1" applyFont="1" applyFill="1" applyBorder="1" applyAlignment="1">
      <alignment vertical="top" wrapText="1"/>
    </xf>
    <xf numFmtId="0" fontId="63" fillId="4" borderId="5" xfId="0" applyFont="1" applyFill="1" applyBorder="1" applyAlignment="1">
      <alignment vertical="top" wrapText="1"/>
    </xf>
    <xf numFmtId="0" fontId="63" fillId="4" borderId="5" xfId="0" applyFont="1" applyFill="1" applyBorder="1" applyAlignment="1">
      <alignment horizontal="center" vertical="top" wrapText="1"/>
    </xf>
    <xf numFmtId="1" fontId="62" fillId="4" borderId="5" xfId="0" applyNumberFormat="1" applyFont="1" applyFill="1" applyBorder="1" applyAlignment="1">
      <alignment horizontal="center" vertical="top" wrapText="1"/>
    </xf>
    <xf numFmtId="0" fontId="63" fillId="4" borderId="2" xfId="0" quotePrefix="1" applyFont="1" applyFill="1" applyBorder="1" applyAlignment="1">
      <alignment vertical="top" wrapText="1"/>
    </xf>
    <xf numFmtId="0" fontId="63" fillId="4" borderId="3" xfId="0" quotePrefix="1" applyFont="1" applyFill="1" applyBorder="1" applyAlignment="1">
      <alignment vertical="top" wrapText="1"/>
    </xf>
    <xf numFmtId="1" fontId="63" fillId="4" borderId="3" xfId="0" quotePrefix="1" applyNumberFormat="1" applyFont="1" applyFill="1" applyBorder="1" applyAlignment="1">
      <alignment vertical="top" wrapText="1"/>
    </xf>
    <xf numFmtId="0" fontId="63" fillId="4" borderId="14" xfId="0" quotePrefix="1" applyFont="1" applyFill="1" applyBorder="1" applyAlignment="1">
      <alignment vertical="top" wrapText="1"/>
    </xf>
    <xf numFmtId="0" fontId="63" fillId="4" borderId="0" xfId="0" applyFont="1" applyFill="1" applyBorder="1" applyAlignment="1">
      <alignment horizontal="center" vertical="top" wrapText="1"/>
    </xf>
    <xf numFmtId="1" fontId="62" fillId="4" borderId="0" xfId="0" applyNumberFormat="1" applyFont="1" applyFill="1" applyBorder="1" applyAlignment="1">
      <alignment horizontal="center" vertical="top" wrapText="1"/>
    </xf>
    <xf numFmtId="2" fontId="62" fillId="4" borderId="7" xfId="0" applyNumberFormat="1" applyFont="1" applyFill="1" applyBorder="1" applyAlignment="1">
      <alignment horizontal="center" vertical="top" wrapText="1"/>
    </xf>
    <xf numFmtId="1" fontId="63" fillId="4" borderId="1" xfId="0" quotePrefix="1" applyNumberFormat="1" applyFont="1" applyFill="1" applyBorder="1" applyAlignment="1">
      <alignment vertical="top" wrapText="1"/>
    </xf>
    <xf numFmtId="2" fontId="62" fillId="4" borderId="2" xfId="0" applyNumberFormat="1" applyFont="1" applyFill="1" applyBorder="1" applyAlignment="1">
      <alignment vertical="top" wrapText="1"/>
    </xf>
    <xf numFmtId="1" fontId="62" fillId="4" borderId="3" xfId="0" applyNumberFormat="1" applyFont="1" applyFill="1" applyBorder="1" applyAlignment="1">
      <alignment vertical="top" wrapText="1"/>
    </xf>
    <xf numFmtId="0" fontId="63" fillId="4" borderId="3" xfId="0" applyFont="1" applyFill="1" applyBorder="1" applyAlignment="1">
      <alignment horizontal="center" vertical="top" wrapText="1"/>
    </xf>
    <xf numFmtId="0" fontId="63" fillId="4" borderId="7" xfId="0" applyFont="1" applyFill="1" applyBorder="1" applyAlignment="1">
      <alignment horizontal="center" vertical="top" wrapText="1"/>
    </xf>
    <xf numFmtId="0" fontId="61" fillId="0" borderId="0" xfId="0" applyFont="1"/>
    <xf numFmtId="0" fontId="8" fillId="0" borderId="1" xfId="15" applyFont="1" applyFill="1" applyBorder="1" applyAlignment="1">
      <alignment horizontal="left" vertical="top" wrapText="1"/>
    </xf>
    <xf numFmtId="0" fontId="65" fillId="0" borderId="0" xfId="0" applyFont="1" applyAlignment="1">
      <alignment horizontal="right"/>
    </xf>
    <xf numFmtId="2" fontId="65" fillId="0" borderId="0" xfId="0" applyNumberFormat="1" applyFont="1"/>
    <xf numFmtId="0" fontId="65" fillId="0" borderId="1" xfId="0" applyFont="1" applyBorder="1" applyAlignment="1">
      <alignment horizontal="right"/>
    </xf>
    <xf numFmtId="2" fontId="65" fillId="0" borderId="1" xfId="0" applyNumberFormat="1" applyFont="1" applyBorder="1"/>
    <xf numFmtId="0" fontId="13" fillId="2" borderId="1" xfId="0" applyFont="1" applyFill="1" applyBorder="1" applyAlignment="1">
      <alignment vertical="top" wrapText="1"/>
    </xf>
    <xf numFmtId="0" fontId="62" fillId="4" borderId="1" xfId="0" applyFont="1" applyFill="1" applyBorder="1" applyAlignment="1">
      <alignment horizontal="center" vertical="top" wrapText="1"/>
    </xf>
    <xf numFmtId="0" fontId="62" fillId="4" borderId="7" xfId="0" applyFont="1" applyFill="1" applyBorder="1" applyAlignment="1">
      <alignment horizontal="center" vertical="top" wrapText="1"/>
    </xf>
    <xf numFmtId="0" fontId="56" fillId="0" borderId="1" xfId="0" applyFont="1" applyFill="1" applyBorder="1" applyAlignment="1">
      <alignment horizontal="center" vertical="top" wrapText="1"/>
    </xf>
    <xf numFmtId="0" fontId="10" fillId="2" borderId="1" xfId="0" applyFont="1" applyFill="1" applyBorder="1" applyAlignment="1">
      <alignment vertical="center" wrapText="1"/>
    </xf>
    <xf numFmtId="49" fontId="28" fillId="0" borderId="1" xfId="1" applyNumberFormat="1" applyFont="1" applyFill="1" applyBorder="1" applyAlignment="1">
      <alignment vertical="center" wrapText="1"/>
    </xf>
    <xf numFmtId="2" fontId="11" fillId="0" borderId="1" xfId="6" applyNumberFormat="1" applyFont="1" applyFill="1" applyBorder="1" applyAlignment="1">
      <alignment horizontal="center"/>
    </xf>
    <xf numFmtId="49" fontId="11" fillId="0" borderId="0" xfId="1" applyNumberFormat="1" applyFont="1" applyFill="1" applyBorder="1" applyAlignment="1">
      <alignment horizontal="center" vertical="top" wrapText="1"/>
    </xf>
    <xf numFmtId="0" fontId="11" fillId="0" borderId="0" xfId="1" applyNumberFormat="1" applyFont="1" applyFill="1" applyBorder="1" applyAlignment="1">
      <alignment horizontal="center" vertical="top" wrapText="1"/>
    </xf>
    <xf numFmtId="0" fontId="19" fillId="0" borderId="0" xfId="6" applyFont="1" applyFill="1" applyBorder="1" applyAlignment="1">
      <alignment horizontal="center" vertical="center"/>
    </xf>
    <xf numFmtId="0" fontId="11" fillId="0" borderId="0" xfId="0" applyNumberFormat="1" applyFont="1" applyFill="1" applyBorder="1" applyAlignment="1">
      <alignment horizontal="center" vertical="top" wrapText="1"/>
    </xf>
    <xf numFmtId="0" fontId="1" fillId="0" borderId="0" xfId="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xf numFmtId="0" fontId="13" fillId="0" borderId="0" xfId="1" applyFont="1" applyFill="1" applyAlignment="1">
      <alignment horizontal="center" vertical="center"/>
    </xf>
    <xf numFmtId="0" fontId="56" fillId="0" borderId="5"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56" fillId="0" borderId="5" xfId="0" applyFont="1" applyFill="1" applyBorder="1" applyAlignment="1">
      <alignment horizontal="center" vertical="top" wrapText="1"/>
    </xf>
    <xf numFmtId="0" fontId="6" fillId="4" borderId="2" xfId="0" applyFont="1" applyFill="1" applyBorder="1" applyAlignment="1">
      <alignment vertical="top" wrapText="1"/>
    </xf>
    <xf numFmtId="0" fontId="61" fillId="4" borderId="3" xfId="0" applyFont="1" applyFill="1" applyBorder="1" applyAlignment="1">
      <alignment horizontal="center" vertical="top" wrapText="1"/>
    </xf>
    <xf numFmtId="0" fontId="61" fillId="4" borderId="4" xfId="0" applyFont="1" applyFill="1" applyBorder="1" applyAlignment="1">
      <alignment vertical="top" wrapText="1"/>
    </xf>
    <xf numFmtId="0" fontId="63" fillId="4" borderId="4" xfId="0" applyFont="1" applyFill="1" applyBorder="1" applyAlignment="1">
      <alignment vertical="top" wrapText="1"/>
    </xf>
    <xf numFmtId="0" fontId="36" fillId="2" borderId="1" xfId="0" applyFont="1" applyFill="1" applyBorder="1" applyAlignment="1">
      <alignment horizontal="left" vertical="center"/>
    </xf>
    <xf numFmtId="0" fontId="0" fillId="5" borderId="0" xfId="0" applyFill="1" applyAlignment="1">
      <alignment horizontal="center"/>
    </xf>
    <xf numFmtId="0" fontId="53" fillId="5" borderId="1" xfId="12" applyFont="1" applyFill="1" applyBorder="1" applyAlignment="1">
      <alignment horizontal="center" vertical="center"/>
    </xf>
    <xf numFmtId="49" fontId="9" fillId="2" borderId="0" xfId="1" applyNumberFormat="1" applyFont="1" applyFill="1" applyAlignment="1">
      <alignment wrapText="1"/>
    </xf>
    <xf numFmtId="0" fontId="62" fillId="4"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56" fillId="0" borderId="5"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1" xfId="0" applyFont="1" applyFill="1" applyBorder="1" applyAlignment="1">
      <alignment horizontal="center" vertical="top" wrapText="1"/>
    </xf>
    <xf numFmtId="0" fontId="56" fillId="0" borderId="2" xfId="0" applyFont="1" applyFill="1" applyBorder="1" applyAlignment="1">
      <alignment horizontal="center" vertical="top" wrapText="1"/>
    </xf>
    <xf numFmtId="0" fontId="56" fillId="0" borderId="4" xfId="0" applyFont="1" applyFill="1" applyBorder="1" applyAlignment="1">
      <alignment horizontal="center"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2" fillId="4" borderId="5" xfId="0" quotePrefix="1" applyFont="1" applyFill="1" applyBorder="1" applyAlignment="1">
      <alignment horizontal="center" vertical="top" wrapText="1"/>
    </xf>
    <xf numFmtId="0" fontId="62" fillId="4" borderId="6" xfId="0" quotePrefix="1" applyFont="1" applyFill="1" applyBorder="1" applyAlignment="1">
      <alignment horizontal="center" vertical="top" wrapText="1"/>
    </xf>
    <xf numFmtId="0" fontId="62" fillId="4" borderId="7" xfId="0" quotePrefix="1" applyFont="1" applyFill="1" applyBorder="1" applyAlignment="1">
      <alignment horizontal="center" vertical="top" wrapText="1"/>
    </xf>
    <xf numFmtId="0" fontId="62" fillId="4" borderId="5" xfId="0" applyFont="1" applyFill="1" applyBorder="1" applyAlignment="1">
      <alignment horizontal="center" vertical="top" wrapText="1"/>
    </xf>
    <xf numFmtId="0" fontId="62" fillId="4" borderId="6" xfId="0" applyFont="1" applyFill="1" applyBorder="1" applyAlignment="1">
      <alignment horizontal="center" vertical="top" wrapText="1"/>
    </xf>
    <xf numFmtId="0" fontId="62" fillId="4" borderId="7" xfId="0" applyFont="1" applyFill="1" applyBorder="1" applyAlignment="1">
      <alignment horizontal="center" vertical="top" wrapText="1"/>
    </xf>
    <xf numFmtId="0" fontId="4" fillId="5" borderId="0" xfId="0" applyFont="1" applyFill="1" applyAlignment="1">
      <alignment horizontal="center" vertical="center"/>
    </xf>
    <xf numFmtId="0" fontId="9" fillId="5" borderId="11" xfId="0" applyFont="1" applyFill="1" applyBorder="1" applyAlignment="1">
      <alignment horizontal="center" vertical="center"/>
    </xf>
    <xf numFmtId="0" fontId="36" fillId="5" borderId="1" xfId="0" applyFont="1" applyFill="1" applyBorder="1" applyAlignment="1">
      <alignment horizontal="center" vertical="center" wrapText="1"/>
    </xf>
    <xf numFmtId="49" fontId="2" fillId="0" borderId="0" xfId="1" applyNumberFormat="1" applyFont="1" applyFill="1" applyBorder="1" applyAlignment="1">
      <alignment horizontal="center" wrapText="1"/>
    </xf>
    <xf numFmtId="49" fontId="7" fillId="0" borderId="0"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2" fontId="13" fillId="0" borderId="1" xfId="1" applyNumberFormat="1" applyFont="1" applyFill="1" applyBorder="1" applyAlignment="1">
      <alignment horizontal="justify" vertical="center" wrapText="1"/>
    </xf>
    <xf numFmtId="2" fontId="13" fillId="0" borderId="2" xfId="1" applyNumberFormat="1" applyFont="1" applyFill="1" applyBorder="1" applyAlignment="1">
      <alignment horizontal="center" vertical="center" wrapText="1"/>
    </xf>
    <xf numFmtId="2" fontId="13" fillId="0" borderId="3" xfId="1" applyNumberFormat="1" applyFont="1" applyFill="1" applyBorder="1" applyAlignment="1">
      <alignment horizontal="center" vertical="center" wrapText="1"/>
    </xf>
    <xf numFmtId="2" fontId="13" fillId="0" borderId="4" xfId="1" applyNumberFormat="1" applyFont="1" applyFill="1" applyBorder="1" applyAlignment="1">
      <alignment horizontal="center" vertical="center" wrapText="1"/>
    </xf>
    <xf numFmtId="49" fontId="11" fillId="0" borderId="0" xfId="1" applyNumberFormat="1" applyFont="1" applyFill="1" applyBorder="1" applyAlignment="1">
      <alignment horizontal="left"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top" wrapText="1"/>
    </xf>
    <xf numFmtId="49" fontId="11" fillId="0" borderId="6" xfId="1" applyNumberFormat="1" applyFont="1" applyFill="1" applyBorder="1" applyAlignment="1">
      <alignment horizontal="center" vertical="top" wrapText="1"/>
    </xf>
    <xf numFmtId="49" fontId="11" fillId="0" borderId="7" xfId="1" applyNumberFormat="1" applyFont="1" applyFill="1" applyBorder="1" applyAlignment="1">
      <alignment horizontal="center" vertical="top" wrapText="1"/>
    </xf>
    <xf numFmtId="49" fontId="13" fillId="0" borderId="0" xfId="1" applyNumberFormat="1" applyFont="1" applyFill="1" applyBorder="1" applyAlignment="1">
      <alignment horizontal="left" vertical="center" wrapText="1"/>
    </xf>
    <xf numFmtId="1" fontId="11" fillId="0" borderId="0" xfId="1" applyNumberFormat="1" applyFont="1" applyFill="1" applyBorder="1" applyAlignment="1">
      <alignment horizontal="left" vertical="top" wrapText="1"/>
    </xf>
    <xf numFmtId="0" fontId="11" fillId="0" borderId="0" xfId="0" applyFont="1" applyFill="1" applyBorder="1" applyAlignment="1">
      <alignment horizontal="center" vertical="center" wrapText="1"/>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2" fillId="0" borderId="0" xfId="0" applyFont="1" applyFill="1" applyBorder="1" applyAlignment="1">
      <alignment horizontal="center"/>
    </xf>
    <xf numFmtId="0" fontId="4" fillId="0" borderId="0" xfId="0" applyFont="1" applyFill="1" applyBorder="1" applyAlignment="1" applyProtection="1">
      <alignment horizontal="center" vertical="center"/>
    </xf>
    <xf numFmtId="49" fontId="13" fillId="0" borderId="5"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1" fillId="0" borderId="0" xfId="0" applyFont="1" applyFill="1" applyBorder="1" applyAlignment="1">
      <alignment horizontal="left"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2" fontId="13" fillId="0" borderId="2" xfId="0" applyNumberFormat="1"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3" fillId="0" borderId="0" xfId="0" applyNumberFormat="1" applyFont="1" applyFill="1" applyAlignment="1">
      <alignment horizontal="left" wrapText="1"/>
    </xf>
    <xf numFmtId="49"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2" fillId="0" borderId="0" xfId="3" applyNumberFormat="1" applyFont="1" applyFill="1" applyBorder="1" applyAlignment="1">
      <alignment horizontal="center" wrapText="1"/>
    </xf>
    <xf numFmtId="0" fontId="23" fillId="0" borderId="0" xfId="0" applyFont="1" applyFill="1" applyBorder="1" applyAlignment="1">
      <alignment horizontal="center" vertical="center" wrapText="1"/>
    </xf>
    <xf numFmtId="0" fontId="11" fillId="0" borderId="1" xfId="0" applyFont="1" applyFill="1" applyBorder="1" applyAlignment="1">
      <alignment horizontal="center" vertical="top"/>
    </xf>
    <xf numFmtId="49" fontId="23" fillId="0" borderId="0" xfId="0" applyNumberFormat="1" applyFont="1" applyFill="1" applyBorder="1" applyAlignment="1">
      <alignment horizontal="center" wrapText="1"/>
    </xf>
    <xf numFmtId="1" fontId="11" fillId="0" borderId="0" xfId="1" applyNumberFormat="1" applyFont="1" applyFill="1" applyBorder="1" applyAlignment="1">
      <alignment vertical="top" wrapText="1"/>
    </xf>
    <xf numFmtId="49" fontId="11" fillId="0" borderId="0" xfId="1" applyNumberFormat="1" applyFont="1" applyFill="1" applyBorder="1" applyAlignment="1">
      <alignment vertical="center" wrapText="1"/>
    </xf>
    <xf numFmtId="0" fontId="11" fillId="0" borderId="5" xfId="3" applyNumberFormat="1" applyFont="1" applyFill="1" applyBorder="1" applyAlignment="1">
      <alignment horizontal="center" vertical="top" wrapText="1"/>
    </xf>
    <xf numFmtId="0" fontId="11" fillId="0" borderId="6" xfId="3" applyNumberFormat="1" applyFont="1" applyFill="1" applyBorder="1" applyAlignment="1">
      <alignment horizontal="center" vertical="top" wrapText="1"/>
    </xf>
    <xf numFmtId="49" fontId="11" fillId="0" borderId="6" xfId="3" applyNumberFormat="1" applyFont="1" applyFill="1" applyBorder="1" applyAlignment="1">
      <alignment horizontal="center" vertical="top" wrapText="1"/>
    </xf>
    <xf numFmtId="49" fontId="11" fillId="0" borderId="7" xfId="3" applyNumberFormat="1" applyFont="1" applyFill="1" applyBorder="1" applyAlignment="1">
      <alignment horizontal="center" vertical="top" wrapText="1"/>
    </xf>
    <xf numFmtId="49" fontId="23" fillId="0" borderId="0" xfId="3" applyNumberFormat="1" applyFont="1" applyFill="1" applyBorder="1" applyAlignment="1">
      <alignment horizontal="center" vertical="center" wrapText="1"/>
    </xf>
    <xf numFmtId="49" fontId="4" fillId="0" borderId="0"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3" fillId="0" borderId="5" xfId="3" applyNumberFormat="1" applyFont="1" applyFill="1" applyBorder="1" applyAlignment="1">
      <alignment horizontal="center" vertical="center" wrapText="1"/>
    </xf>
    <xf numFmtId="0" fontId="11" fillId="0" borderId="7" xfId="3" applyFont="1" applyFill="1" applyBorder="1" applyAlignment="1">
      <alignment horizontal="center" vertical="center" wrapText="1"/>
    </xf>
    <xf numFmtId="2" fontId="13" fillId="0" borderId="1" xfId="3" applyNumberFormat="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5" xfId="1" applyFont="1" applyFill="1" applyBorder="1" applyAlignment="1">
      <alignment horizontal="center" vertical="top" wrapText="1"/>
    </xf>
    <xf numFmtId="0" fontId="11" fillId="0" borderId="6" xfId="1" applyFont="1" applyFill="1" applyBorder="1" applyAlignment="1">
      <alignment horizontal="center" vertical="top" wrapText="1"/>
    </xf>
    <xf numFmtId="0" fontId="11" fillId="0" borderId="7" xfId="1" applyFont="1" applyFill="1" applyBorder="1" applyAlignment="1">
      <alignment horizontal="center" vertical="top" wrapText="1"/>
    </xf>
    <xf numFmtId="0" fontId="2" fillId="0" borderId="0" xfId="1" applyFont="1" applyFill="1" applyBorder="1" applyAlignment="1">
      <alignment horizontal="right" vertical="top"/>
    </xf>
    <xf numFmtId="0" fontId="4" fillId="0" borderId="0" xfId="1" applyFont="1" applyFill="1" applyBorder="1" applyAlignment="1">
      <alignment horizontal="center" vertical="center" wrapText="1"/>
    </xf>
    <xf numFmtId="0" fontId="23" fillId="0" borderId="0" xfId="1" applyFont="1" applyFill="1" applyBorder="1" applyAlignment="1">
      <alignment horizontal="center" vertical="top"/>
    </xf>
    <xf numFmtId="0" fontId="13" fillId="0" borderId="5"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2" fillId="0" borderId="0" xfId="0" applyFont="1" applyFill="1" applyBorder="1" applyAlignment="1">
      <alignment horizontal="center" vertical="top"/>
    </xf>
    <xf numFmtId="0" fontId="4" fillId="0" borderId="0" xfId="0" applyFont="1" applyFill="1" applyBorder="1" applyAlignment="1">
      <alignment horizontal="center" vertical="top"/>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5"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3" fillId="0" borderId="0" xfId="1" applyFont="1" applyFill="1" applyBorder="1" applyAlignment="1">
      <alignment horizontal="center"/>
    </xf>
    <xf numFmtId="0" fontId="13" fillId="0" borderId="5"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5" xfId="1" applyNumberFormat="1" applyFont="1" applyFill="1" applyBorder="1" applyAlignment="1">
      <alignment horizontal="center" vertical="center" wrapText="1"/>
    </xf>
    <xf numFmtId="0" fontId="13" fillId="0" borderId="7" xfId="1" applyNumberFormat="1" applyFont="1" applyFill="1" applyBorder="1" applyAlignment="1">
      <alignment horizontal="center" vertical="center" wrapText="1"/>
    </xf>
    <xf numFmtId="0" fontId="11" fillId="0" borderId="0" xfId="1" applyFont="1" applyFill="1" applyAlignment="1">
      <alignment horizontal="left" vertical="center" wrapText="1"/>
    </xf>
    <xf numFmtId="0" fontId="2" fillId="0" borderId="0" xfId="1" applyFont="1" applyFill="1" applyBorder="1" applyAlignment="1">
      <alignment horizontal="center"/>
    </xf>
    <xf numFmtId="0" fontId="2" fillId="0" borderId="0" xfId="1" applyFont="1" applyFill="1" applyBorder="1" applyAlignment="1">
      <alignment horizontal="left"/>
    </xf>
    <xf numFmtId="0" fontId="13" fillId="0" borderId="1" xfId="1" applyFont="1" applyFill="1" applyBorder="1" applyAlignment="1">
      <alignment horizontal="center" vertical="center" wrapText="1"/>
    </xf>
    <xf numFmtId="0" fontId="11" fillId="0" borderId="0" xfId="1" applyFont="1" applyFill="1" applyBorder="1" applyAlignment="1">
      <alignment horizontal="left"/>
    </xf>
    <xf numFmtId="0" fontId="11" fillId="4" borderId="1" xfId="1" applyFont="1" applyFill="1" applyBorder="1" applyAlignment="1">
      <alignment horizontal="center" vertical="top" wrapText="1"/>
    </xf>
    <xf numFmtId="0" fontId="11" fillId="4" borderId="5" xfId="1" applyFont="1" applyFill="1" applyBorder="1" applyAlignment="1">
      <alignment horizontal="center" vertical="top" wrapText="1"/>
    </xf>
    <xf numFmtId="0" fontId="11" fillId="4" borderId="6" xfId="1" applyFont="1" applyFill="1" applyBorder="1" applyAlignment="1">
      <alignment horizontal="center" vertical="top" wrapText="1"/>
    </xf>
    <xf numFmtId="0" fontId="11" fillId="4" borderId="7" xfId="1" applyFont="1" applyFill="1" applyBorder="1" applyAlignment="1">
      <alignment horizontal="center" vertical="top" wrapText="1"/>
    </xf>
    <xf numFmtId="0" fontId="23" fillId="4" borderId="0" xfId="1" applyFont="1" applyFill="1" applyBorder="1" applyAlignment="1">
      <alignment horizontal="center" vertical="center" wrapText="1"/>
    </xf>
    <xf numFmtId="0" fontId="66" fillId="0" borderId="0" xfId="0" applyFont="1" applyBorder="1" applyAlignment="1">
      <alignment horizontal="left" vertical="center" wrapText="1"/>
    </xf>
    <xf numFmtId="0" fontId="2"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3" fillId="0" borderId="0" xfId="6" applyFont="1" applyFill="1" applyBorder="1" applyAlignment="1">
      <alignment horizontal="center"/>
    </xf>
    <xf numFmtId="0" fontId="4" fillId="0" borderId="0" xfId="6" applyFont="1" applyFill="1" applyBorder="1" applyAlignment="1">
      <alignment horizontal="center" vertical="center" wrapText="1"/>
    </xf>
    <xf numFmtId="0" fontId="13" fillId="0" borderId="5" xfId="6" applyFont="1" applyFill="1" applyBorder="1" applyAlignment="1">
      <alignment horizontal="center" vertical="center"/>
    </xf>
    <xf numFmtId="0" fontId="13" fillId="0" borderId="7" xfId="6" applyFont="1" applyFill="1" applyBorder="1" applyAlignment="1">
      <alignment horizontal="center" vertical="center"/>
    </xf>
    <xf numFmtId="0" fontId="11" fillId="0" borderId="0" xfId="6" applyFont="1" applyFill="1" applyBorder="1" applyAlignment="1">
      <alignment horizontal="left" vertical="top" wrapText="1"/>
    </xf>
    <xf numFmtId="0" fontId="11" fillId="0" borderId="0" xfId="6" applyFont="1" applyFill="1" applyBorder="1" applyAlignment="1">
      <alignment horizontal="left" vertical="center"/>
    </xf>
    <xf numFmtId="0" fontId="13" fillId="0" borderId="5" xfId="6" applyFont="1" applyFill="1" applyBorder="1" applyAlignment="1">
      <alignment horizontal="center" vertical="center" wrapText="1"/>
    </xf>
    <xf numFmtId="0" fontId="13" fillId="0" borderId="7" xfId="6" applyFont="1" applyFill="1" applyBorder="1" applyAlignment="1">
      <alignment horizontal="center" vertical="center" wrapText="1"/>
    </xf>
    <xf numFmtId="0" fontId="13" fillId="0" borderId="5" xfId="6" applyNumberFormat="1" applyFont="1" applyFill="1" applyBorder="1" applyAlignment="1">
      <alignment horizontal="center" vertical="center" wrapText="1"/>
    </xf>
    <xf numFmtId="0" fontId="13" fillId="0" borderId="7" xfId="6" applyNumberFormat="1" applyFont="1" applyFill="1" applyBorder="1" applyAlignment="1">
      <alignment horizontal="center" vertical="center" wrapText="1"/>
    </xf>
    <xf numFmtId="0" fontId="11" fillId="0" borderId="0" xfId="6" applyFont="1" applyFill="1" applyBorder="1" applyAlignment="1">
      <alignment horizontal="left" vertical="center" wrapText="1"/>
    </xf>
  </cellXfs>
  <cellStyles count="16">
    <cellStyle name="Comma 2" xfId="10"/>
    <cellStyle name="Normal" xfId="0" builtinId="0"/>
    <cellStyle name="Normal 2" xfId="1"/>
    <cellStyle name="Normal 2 2 2 3" xfId="3"/>
    <cellStyle name="Normal 2 3" xfId="8"/>
    <cellStyle name="Normal 2 4" xfId="14"/>
    <cellStyle name="Normal 21" xfId="15"/>
    <cellStyle name="Normal 3" xfId="2"/>
    <cellStyle name="Normal 3 2" xfId="4"/>
    <cellStyle name="Normal 3 4 2" xfId="5"/>
    <cellStyle name="Normal 5 2" xfId="6"/>
    <cellStyle name="Normal 5 3" xfId="7"/>
    <cellStyle name="Normal 6" xfId="13"/>
    <cellStyle name="Normal 7" xfId="9"/>
    <cellStyle name="Normal 8" xfId="11"/>
    <cellStyle name="Normal 9" xfId="12"/>
  </cellStyles>
  <dxfs count="29">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67094</xdr:colOff>
      <xdr:row>21</xdr:row>
      <xdr:rowOff>23969</xdr:rowOff>
    </xdr:from>
    <xdr:to>
      <xdr:col>5</xdr:col>
      <xdr:colOff>255919</xdr:colOff>
      <xdr:row>21</xdr:row>
      <xdr:rowOff>195628</xdr:rowOff>
    </xdr:to>
    <xdr:sp macro="" textlink="">
      <xdr:nvSpPr>
        <xdr:cNvPr id="2" name="Text Box 3"/>
        <xdr:cNvSpPr txBox="1">
          <a:spLocks noChangeArrowheads="1"/>
        </xdr:cNvSpPr>
      </xdr:nvSpPr>
      <xdr:spPr bwMode="auto">
        <a:xfrm>
          <a:off x="6305969" y="6691469"/>
          <a:ext cx="188825" cy="171659"/>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twoCellAnchor>
    <xdr:from>
      <xdr:col>6</xdr:col>
      <xdr:colOff>447151</xdr:colOff>
      <xdr:row>31</xdr:row>
      <xdr:rowOff>41135</xdr:rowOff>
    </xdr:from>
    <xdr:to>
      <xdr:col>6</xdr:col>
      <xdr:colOff>742426</xdr:colOff>
      <xdr:row>31</xdr:row>
      <xdr:rowOff>203060</xdr:rowOff>
    </xdr:to>
    <xdr:sp macro="" textlink="">
      <xdr:nvSpPr>
        <xdr:cNvPr id="3" name="Text Box 190"/>
        <xdr:cNvSpPr txBox="1">
          <a:spLocks noChangeArrowheads="1"/>
        </xdr:cNvSpPr>
      </xdr:nvSpPr>
      <xdr:spPr bwMode="auto">
        <a:xfrm>
          <a:off x="7171801" y="9508985"/>
          <a:ext cx="295275" cy="161925"/>
        </a:xfrm>
        <a:prstGeom prst="rect">
          <a:avLst/>
        </a:prstGeom>
        <a:solidFill>
          <a:srgbClr val="FFFFFF"/>
        </a:solidFill>
        <a:ln w="9525">
          <a:solidFill>
            <a:srgbClr val="FFFFFF"/>
          </a:solidFill>
          <a:miter lim="800000"/>
          <a:headEnd/>
          <a:tailEnd/>
        </a:ln>
      </xdr:spPr>
      <xdr:txBody>
        <a:bodyPr vertOverflow="clip" wrap="square" lIns="36576" tIns="27432" rIns="0" bIns="0" anchor="t" upright="1"/>
        <a:lstStyle/>
        <a:p>
          <a:pPr algn="l" rtl="1">
            <a:defRPr sz="1000"/>
          </a:pPr>
          <a:r>
            <a:rPr lang="en-IN" sz="1400" b="0" i="0" strike="noStrike">
              <a:solidFill>
                <a:srgbClr val="000000"/>
              </a:solidFill>
              <a:latin typeface="Arial"/>
              <a:cs typeface="Arial"/>
            </a:rPr>
            <a:t>***</a:t>
          </a:r>
        </a:p>
      </xdr:txBody>
    </xdr:sp>
    <xdr:clientData/>
  </xdr:twoCellAnchor>
  <xdr:twoCellAnchor>
    <xdr:from>
      <xdr:col>7</xdr:col>
      <xdr:colOff>28576</xdr:colOff>
      <xdr:row>43</xdr:row>
      <xdr:rowOff>13294</xdr:rowOff>
    </xdr:from>
    <xdr:to>
      <xdr:col>8</xdr:col>
      <xdr:colOff>0</xdr:colOff>
      <xdr:row>43</xdr:row>
      <xdr:rowOff>66675</xdr:rowOff>
    </xdr:to>
    <xdr:sp macro="" textlink="">
      <xdr:nvSpPr>
        <xdr:cNvPr id="4" name="TextBox 3"/>
        <xdr:cNvSpPr txBox="1"/>
      </xdr:nvSpPr>
      <xdr:spPr>
        <a:xfrm>
          <a:off x="7972426" y="13148269"/>
          <a:ext cx="1038224" cy="53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xdr:from>
      <xdr:col>6</xdr:col>
      <xdr:colOff>43986</xdr:colOff>
      <xdr:row>42</xdr:row>
      <xdr:rowOff>28573</xdr:rowOff>
    </xdr:from>
    <xdr:to>
      <xdr:col>6</xdr:col>
      <xdr:colOff>857357</xdr:colOff>
      <xdr:row>42</xdr:row>
      <xdr:rowOff>476250</xdr:rowOff>
    </xdr:to>
    <xdr:sp macro="" textlink="">
      <xdr:nvSpPr>
        <xdr:cNvPr id="5" name="TextBox 4"/>
        <xdr:cNvSpPr txBox="1"/>
      </xdr:nvSpPr>
      <xdr:spPr>
        <a:xfrm>
          <a:off x="6768636" y="12877798"/>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43986</xdr:colOff>
      <xdr:row>43</xdr:row>
      <xdr:rowOff>28573</xdr:rowOff>
    </xdr:from>
    <xdr:to>
      <xdr:col>7</xdr:col>
      <xdr:colOff>857357</xdr:colOff>
      <xdr:row>43</xdr:row>
      <xdr:rowOff>476250</xdr:rowOff>
    </xdr:to>
    <xdr:sp macro="" textlink="">
      <xdr:nvSpPr>
        <xdr:cNvPr id="6" name="TextBox 5"/>
        <xdr:cNvSpPr txBox="1"/>
      </xdr:nvSpPr>
      <xdr:spPr>
        <a:xfrm>
          <a:off x="7987836" y="13496923"/>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28</xdr:row>
      <xdr:rowOff>9525</xdr:rowOff>
    </xdr:from>
    <xdr:to>
      <xdr:col>5</xdr:col>
      <xdr:colOff>333375</xdr:colOff>
      <xdr:row>28</xdr:row>
      <xdr:rowOff>238125</xdr:rowOff>
    </xdr:to>
    <xdr:sp macro="" textlink="">
      <xdr:nvSpPr>
        <xdr:cNvPr id="2" name="Text Box 3"/>
        <xdr:cNvSpPr txBox="1">
          <a:spLocks noChangeArrowheads="1"/>
        </xdr:cNvSpPr>
      </xdr:nvSpPr>
      <xdr:spPr bwMode="auto">
        <a:xfrm>
          <a:off x="7324725" y="7086600"/>
          <a:ext cx="123825" cy="228600"/>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twoCellAnchor>
    <xdr:from>
      <xdr:col>6</xdr:col>
      <xdr:colOff>581025</xdr:colOff>
      <xdr:row>34</xdr:row>
      <xdr:rowOff>38100</xdr:rowOff>
    </xdr:from>
    <xdr:to>
      <xdr:col>6</xdr:col>
      <xdr:colOff>790575</xdr:colOff>
      <xdr:row>34</xdr:row>
      <xdr:rowOff>200025</xdr:rowOff>
    </xdr:to>
    <xdr:sp macro="" textlink="">
      <xdr:nvSpPr>
        <xdr:cNvPr id="3" name="Text Box 2"/>
        <xdr:cNvSpPr txBox="1">
          <a:spLocks noChangeArrowheads="1"/>
        </xdr:cNvSpPr>
      </xdr:nvSpPr>
      <xdr:spPr bwMode="auto">
        <a:xfrm>
          <a:off x="8124825" y="9001125"/>
          <a:ext cx="209550" cy="161925"/>
        </a:xfrm>
        <a:prstGeom prst="rect">
          <a:avLst/>
        </a:prstGeom>
        <a:solidFill>
          <a:srgbClr val="FFFFFF"/>
        </a:solidFill>
        <a:ln w="9525">
          <a:solidFill>
            <a:srgbClr val="FFFFFF"/>
          </a:solidFill>
          <a:miter lim="800000"/>
          <a:headEnd/>
          <a:tailEnd/>
        </a:ln>
      </xdr:spPr>
      <xdr:txBody>
        <a:bodyPr vertOverflow="clip" wrap="square" lIns="36576" tIns="27432" rIns="0" bIns="0" anchor="t" upright="1"/>
        <a:lstStyle/>
        <a:p>
          <a:pPr algn="l" rtl="1">
            <a:defRPr sz="1000"/>
          </a:pPr>
          <a:r>
            <a:rPr lang="en-IN" sz="14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53511</xdr:colOff>
      <xdr:row>42</xdr:row>
      <xdr:rowOff>40006</xdr:rowOff>
    </xdr:from>
    <xdr:to>
      <xdr:col>7</xdr:col>
      <xdr:colOff>877585</xdr:colOff>
      <xdr:row>42</xdr:row>
      <xdr:rowOff>85725</xdr:rowOff>
    </xdr:to>
    <xdr:sp macro="" textlink="">
      <xdr:nvSpPr>
        <xdr:cNvPr id="2" name="TextBox 1"/>
        <xdr:cNvSpPr txBox="1"/>
      </xdr:nvSpPr>
      <xdr:spPr>
        <a:xfrm>
          <a:off x="8683161" y="11631931"/>
          <a:ext cx="824074"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6</xdr:col>
      <xdr:colOff>43986</xdr:colOff>
      <xdr:row>42</xdr:row>
      <xdr:rowOff>28573</xdr:rowOff>
    </xdr:from>
    <xdr:to>
      <xdr:col>6</xdr:col>
      <xdr:colOff>857357</xdr:colOff>
      <xdr:row>42</xdr:row>
      <xdr:rowOff>476250</xdr:rowOff>
    </xdr:to>
    <xdr:sp macro="" textlink="">
      <xdr:nvSpPr>
        <xdr:cNvPr id="3" name="TextBox 2"/>
        <xdr:cNvSpPr txBox="1"/>
      </xdr:nvSpPr>
      <xdr:spPr>
        <a:xfrm>
          <a:off x="9311811" y="11715748"/>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43986</xdr:colOff>
      <xdr:row>42</xdr:row>
      <xdr:rowOff>28573</xdr:rowOff>
    </xdr:from>
    <xdr:to>
      <xdr:col>7</xdr:col>
      <xdr:colOff>857357</xdr:colOff>
      <xdr:row>42</xdr:row>
      <xdr:rowOff>504824</xdr:rowOff>
    </xdr:to>
    <xdr:sp macro="" textlink="">
      <xdr:nvSpPr>
        <xdr:cNvPr id="4" name="TextBox 3"/>
        <xdr:cNvSpPr txBox="1"/>
      </xdr:nvSpPr>
      <xdr:spPr>
        <a:xfrm>
          <a:off x="9311811" y="11715748"/>
          <a:ext cx="813371" cy="476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r>
            <a:rPr lang="en-IN" sz="1100" b="0" i="0" u="none" strike="noStrike">
              <a:solidFill>
                <a:schemeClr val="dk1"/>
              </a:solidFill>
              <a:effectLst/>
              <a:latin typeface="+mn-lt"/>
              <a:ea typeface="+mn-ea"/>
              <a:cs typeface="+mn-cs"/>
            </a:rPr>
            <a:t>200000.00 </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43986</xdr:colOff>
      <xdr:row>42</xdr:row>
      <xdr:rowOff>28574</xdr:rowOff>
    </xdr:from>
    <xdr:to>
      <xdr:col>7</xdr:col>
      <xdr:colOff>857357</xdr:colOff>
      <xdr:row>42</xdr:row>
      <xdr:rowOff>485776</xdr:rowOff>
    </xdr:to>
    <xdr:sp macro="" textlink="">
      <xdr:nvSpPr>
        <xdr:cNvPr id="5" name="TextBox 4"/>
        <xdr:cNvSpPr txBox="1"/>
      </xdr:nvSpPr>
      <xdr:spPr>
        <a:xfrm>
          <a:off x="10226211" y="11715749"/>
          <a:ext cx="813371" cy="457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BAS\ON%20THE%20JOB\Cost%20Accounting%20Formats\Poorv%20Discom\CAR%20Model\BS\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NIC\Desktop\supply_2013\circle_wise_proposal\ADB+III\New%20Folder\Line%20Loss%20Barwani%20Circle\Line%20Loss%202009-10\Line%20Loss%20April-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IMP_FOR_ME\IPDS%20Schedule%20on%2015.5.15\Databank\1-Projects%20In%20Hand\DFID\ARR%202003-04\Arr%20Petition%202003-04\For%20Submission\ARR%20Forms%20For%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k_srivastava\Desktop\KPMG\Financial%20Mo\Final%20Model\PF_Modelling_KPMG%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MP_FOR_ME\IPDS%20Schedule%20on%2015.5.15\Sameer's%20folder\MSEB\Tariff%20Filing%202003-04\Outputs\Models\Working%20Models\old\Dispatc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spdcl.co.in/cseb/(S(cj05p30zla41bwroqbwuhse4))/Files/SOR/SOR%202019-20/Schedule%20A,%20B,%20C,%20D%20&amp;%20E%20for%20SoR%20201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RATIVE"/>
      <sheetName val="SOR RATE"/>
      <sheetName val="A-1"/>
      <sheetName val="A-2 (A)"/>
      <sheetName val="A-2 (B)"/>
      <sheetName val="A-3"/>
      <sheetName val="A-3 (A)"/>
      <sheetName val="A-3 (B)"/>
      <sheetName val="A-4"/>
      <sheetName val="A-5"/>
      <sheetName val="A-6"/>
      <sheetName val="A-7"/>
      <sheetName val="A-8"/>
      <sheetName val="A-9"/>
      <sheetName val="A-10"/>
      <sheetName val="A-11"/>
      <sheetName val="B-1"/>
      <sheetName val="B-2"/>
      <sheetName val="B-3"/>
      <sheetName val="B-4"/>
      <sheetName val="B-5"/>
      <sheetName val="B-6"/>
      <sheetName val="B-8"/>
      <sheetName val="B-9"/>
      <sheetName val="C-1"/>
      <sheetName val="C-2"/>
      <sheetName val="C-3"/>
      <sheetName val="C-3 (A)"/>
      <sheetName val="C-3 (B)"/>
      <sheetName val="C-3 (C)"/>
      <sheetName val="C-3 (D)"/>
      <sheetName val="C-3 (E)"/>
      <sheetName val="C-4"/>
      <sheetName val="C-5"/>
      <sheetName val="C-6"/>
      <sheetName val="C-7(A-1)"/>
      <sheetName val="C-7(A-2)"/>
      <sheetName val="C-7(B-1)"/>
      <sheetName val="C-7 (B-1) A"/>
      <sheetName val="C-7 (B-1) B"/>
      <sheetName val="C-7(B-2)"/>
      <sheetName val="C-8"/>
      <sheetName val="C-9"/>
      <sheetName val="C-9 (A)"/>
      <sheetName val="C-10"/>
      <sheetName val="C-11"/>
      <sheetName val="C-12"/>
      <sheetName val="C-13"/>
      <sheetName val="C-14"/>
      <sheetName val="C-15"/>
      <sheetName val="C-16"/>
      <sheetName val="C-17"/>
      <sheetName val="C-18"/>
      <sheetName val="C-19"/>
      <sheetName val="C-20"/>
      <sheetName val="C-21"/>
      <sheetName val="D-1"/>
      <sheetName val="D-2"/>
      <sheetName val="D-3"/>
      <sheetName val="D-4"/>
      <sheetName val="D-5"/>
      <sheetName val="D-6 (1)"/>
      <sheetName val="D-6 (2)"/>
      <sheetName val="D-6 (3)"/>
      <sheetName val="D-6 (4)"/>
      <sheetName val="D-6 (B)"/>
      <sheetName val="D-7"/>
      <sheetName val="D-8"/>
      <sheetName val="D-9"/>
      <sheetName val="D-10"/>
      <sheetName val="D-11"/>
      <sheetName val="D-12"/>
      <sheetName val="D-13"/>
      <sheetName val="D-14"/>
      <sheetName val="E-1"/>
      <sheetName val="E-2"/>
      <sheetName val="E-3"/>
      <sheetName val="E-4"/>
      <sheetName val="E-5"/>
      <sheetName val="E-6"/>
    </sheetNames>
    <sheetDataSet>
      <sheetData sheetId="0" refreshError="1"/>
      <sheetData sheetId="1" refreshError="1"/>
      <sheetData sheetId="2" refreshError="1"/>
      <sheetData sheetId="3" refreshError="1">
        <row r="37">
          <cell r="E37">
            <v>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8"/>
  <sheetViews>
    <sheetView zoomScaleNormal="100" workbookViewId="0">
      <selection activeCell="E8" sqref="E8"/>
    </sheetView>
  </sheetViews>
  <sheetFormatPr defaultRowHeight="15"/>
  <cols>
    <col min="1" max="1" width="6.5703125" customWidth="1"/>
    <col min="2" max="2" width="4.28515625" customWidth="1"/>
    <col min="3" max="3" width="60.28515625" customWidth="1"/>
    <col min="4" max="4" width="16.140625" customWidth="1"/>
    <col min="5" max="5" width="10.42578125" bestFit="1" customWidth="1"/>
    <col min="6" max="7" width="13.7109375" customWidth="1"/>
    <col min="8" max="8" width="11.7109375" customWidth="1"/>
    <col min="9" max="9" width="15.5703125" customWidth="1"/>
  </cols>
  <sheetData>
    <row r="2" spans="1:9" ht="18">
      <c r="A2" s="64"/>
      <c r="B2" s="936" t="s">
        <v>1716</v>
      </c>
      <c r="C2" s="936"/>
      <c r="D2" s="936"/>
      <c r="E2" s="936"/>
      <c r="F2" s="936"/>
      <c r="G2" s="936"/>
      <c r="H2" s="621"/>
      <c r="I2" s="858"/>
    </row>
    <row r="3" spans="1:9" ht="6" customHeight="1">
      <c r="A3" s="64"/>
      <c r="B3" s="64"/>
      <c r="C3" s="64"/>
      <c r="D3" s="64"/>
      <c r="E3" s="64"/>
      <c r="F3" s="64"/>
      <c r="G3" s="64"/>
      <c r="H3" s="64"/>
      <c r="I3" s="64"/>
    </row>
    <row r="4" spans="1:9" ht="16.5">
      <c r="A4" s="937" t="s">
        <v>85</v>
      </c>
      <c r="B4" s="939" t="s">
        <v>1717</v>
      </c>
      <c r="C4" s="940"/>
      <c r="D4" s="937" t="s">
        <v>1718</v>
      </c>
      <c r="E4" s="937" t="s">
        <v>6</v>
      </c>
      <c r="F4" s="622" t="s">
        <v>1719</v>
      </c>
      <c r="G4" s="622" t="s">
        <v>1</v>
      </c>
      <c r="H4" s="943" t="s">
        <v>1720</v>
      </c>
      <c r="I4" s="64"/>
    </row>
    <row r="5" spans="1:9" ht="48.75" customHeight="1">
      <c r="A5" s="938"/>
      <c r="B5" s="941"/>
      <c r="C5" s="942"/>
      <c r="D5" s="938"/>
      <c r="E5" s="938"/>
      <c r="F5" s="622" t="s">
        <v>1721</v>
      </c>
      <c r="G5" s="622" t="s">
        <v>1721</v>
      </c>
      <c r="H5" s="943"/>
      <c r="I5" s="64"/>
    </row>
    <row r="6" spans="1:9" ht="16.5">
      <c r="A6" s="912">
        <v>1</v>
      </c>
      <c r="B6" s="944">
        <v>2</v>
      </c>
      <c r="C6" s="945"/>
      <c r="D6" s="926">
        <v>3</v>
      </c>
      <c r="E6" s="926">
        <v>4</v>
      </c>
      <c r="F6" s="924">
        <v>5</v>
      </c>
      <c r="G6" s="924">
        <v>6</v>
      </c>
      <c r="H6" s="924">
        <v>7</v>
      </c>
      <c r="I6" s="64"/>
    </row>
    <row r="7" spans="1:9" ht="16.5" customHeight="1">
      <c r="A7" s="946" t="s">
        <v>1722</v>
      </c>
      <c r="B7" s="947"/>
      <c r="C7" s="947"/>
      <c r="D7" s="927"/>
      <c r="E7" s="623"/>
      <c r="F7" s="928"/>
      <c r="G7" s="928"/>
      <c r="H7" s="929"/>
      <c r="I7" s="64"/>
    </row>
    <row r="8" spans="1:9" ht="30">
      <c r="A8" s="948" t="s">
        <v>1723</v>
      </c>
      <c r="B8" s="859"/>
      <c r="C8" s="860" t="s">
        <v>1724</v>
      </c>
      <c r="D8" s="870"/>
      <c r="E8" s="881"/>
      <c r="F8" s="881"/>
      <c r="G8" s="881"/>
      <c r="H8" s="930"/>
      <c r="I8" s="64"/>
    </row>
    <row r="9" spans="1:9" ht="15.75">
      <c r="A9" s="949"/>
      <c r="B9" s="862" t="s">
        <v>1725</v>
      </c>
      <c r="C9" s="860" t="s">
        <v>1726</v>
      </c>
      <c r="D9" s="862" t="s">
        <v>1727</v>
      </c>
      <c r="E9" s="862" t="s">
        <v>1728</v>
      </c>
      <c r="F9" s="863">
        <v>527737</v>
      </c>
      <c r="G9" s="863">
        <v>494408</v>
      </c>
      <c r="H9" s="864">
        <f>(G9-F9)*100/F9</f>
        <v>-6.315456373155568</v>
      </c>
      <c r="I9" s="64"/>
    </row>
    <row r="10" spans="1:9" ht="15.75">
      <c r="A10" s="949"/>
      <c r="B10" s="862" t="s">
        <v>1729</v>
      </c>
      <c r="C10" s="860" t="s">
        <v>1730</v>
      </c>
      <c r="D10" s="862" t="s">
        <v>1731</v>
      </c>
      <c r="E10" s="862" t="s">
        <v>1728</v>
      </c>
      <c r="F10" s="863">
        <v>902527</v>
      </c>
      <c r="G10" s="863">
        <v>839480</v>
      </c>
      <c r="H10" s="864">
        <f>(G10-F10)*100/F10</f>
        <v>-6.9856081867910875</v>
      </c>
      <c r="I10" s="64"/>
    </row>
    <row r="11" spans="1:9" ht="15.75">
      <c r="A11" s="950"/>
      <c r="B11" s="865" t="s">
        <v>1732</v>
      </c>
      <c r="C11" s="860" t="s">
        <v>1733</v>
      </c>
      <c r="D11" s="862" t="s">
        <v>1734</v>
      </c>
      <c r="E11" s="862" t="s">
        <v>1728</v>
      </c>
      <c r="F11" s="863">
        <v>592027</v>
      </c>
      <c r="G11" s="863">
        <v>557518</v>
      </c>
      <c r="H11" s="864">
        <f>(G11-F11)*100/F11</f>
        <v>-5.8289571252662462</v>
      </c>
      <c r="I11" s="64"/>
    </row>
    <row r="12" spans="1:9" ht="9" customHeight="1">
      <c r="A12" s="862"/>
      <c r="B12" s="866"/>
      <c r="C12" s="867"/>
      <c r="D12" s="867"/>
      <c r="E12" s="867"/>
      <c r="F12" s="868"/>
      <c r="G12" s="868"/>
      <c r="H12" s="864"/>
      <c r="I12" s="64"/>
    </row>
    <row r="13" spans="1:9" ht="21" customHeight="1">
      <c r="A13" s="951" t="s">
        <v>1735</v>
      </c>
      <c r="B13" s="862"/>
      <c r="C13" s="869" t="s">
        <v>1736</v>
      </c>
      <c r="D13" s="862" t="s">
        <v>1737</v>
      </c>
      <c r="E13" s="870"/>
      <c r="F13" s="871"/>
      <c r="G13" s="871"/>
      <c r="H13" s="864"/>
      <c r="I13" s="64"/>
    </row>
    <row r="14" spans="1:9" ht="15.75">
      <c r="A14" s="952"/>
      <c r="B14" s="862" t="s">
        <v>1725</v>
      </c>
      <c r="C14" s="860" t="s">
        <v>1726</v>
      </c>
      <c r="D14" s="862" t="s">
        <v>1738</v>
      </c>
      <c r="E14" s="862" t="s">
        <v>100</v>
      </c>
      <c r="F14" s="863">
        <v>352499</v>
      </c>
      <c r="G14" s="863">
        <v>359305</v>
      </c>
      <c r="H14" s="864">
        <f>(G14-F14)*100/F14</f>
        <v>1.9307856192499837</v>
      </c>
      <c r="I14" s="64"/>
    </row>
    <row r="15" spans="1:9" ht="15.75">
      <c r="A15" s="952"/>
      <c r="B15" s="862" t="s">
        <v>1729</v>
      </c>
      <c r="C15" s="869" t="s">
        <v>1739</v>
      </c>
      <c r="D15" s="862" t="s">
        <v>1740</v>
      </c>
      <c r="E15" s="862" t="s">
        <v>100</v>
      </c>
      <c r="F15" s="863">
        <v>500457</v>
      </c>
      <c r="G15" s="863">
        <v>494685</v>
      </c>
      <c r="H15" s="864">
        <f>(G15-F15)*100/F15</f>
        <v>-1.1533458419005029</v>
      </c>
      <c r="I15" s="64"/>
    </row>
    <row r="16" spans="1:9" ht="9" customHeight="1">
      <c r="A16" s="862"/>
      <c r="B16" s="872"/>
      <c r="C16" s="873"/>
      <c r="D16" s="873"/>
      <c r="E16" s="873"/>
      <c r="F16" s="874"/>
      <c r="G16" s="874"/>
      <c r="H16" s="864"/>
      <c r="I16" s="64"/>
    </row>
    <row r="17" spans="1:9" ht="20.25" customHeight="1">
      <c r="A17" s="951" t="s">
        <v>1741</v>
      </c>
      <c r="B17" s="872"/>
      <c r="C17" s="860" t="s">
        <v>1742</v>
      </c>
      <c r="D17" s="873"/>
      <c r="E17" s="873"/>
      <c r="F17" s="874"/>
      <c r="G17" s="874"/>
      <c r="H17" s="864"/>
      <c r="I17" s="64"/>
    </row>
    <row r="18" spans="1:9" ht="15.75">
      <c r="A18" s="952"/>
      <c r="B18" s="862" t="s">
        <v>1725</v>
      </c>
      <c r="C18" s="860" t="s">
        <v>1743</v>
      </c>
      <c r="D18" s="862" t="s">
        <v>1744</v>
      </c>
      <c r="E18" s="862" t="s">
        <v>100</v>
      </c>
      <c r="F18" s="863">
        <v>78881</v>
      </c>
      <c r="G18" s="863">
        <v>76225</v>
      </c>
      <c r="H18" s="864">
        <f>(G18-F18)*100/F18</f>
        <v>-3.3670972731075923</v>
      </c>
      <c r="I18" s="64"/>
    </row>
    <row r="19" spans="1:9" ht="20.25" customHeight="1">
      <c r="A19" s="952"/>
      <c r="B19" s="875" t="s">
        <v>1729</v>
      </c>
      <c r="C19" s="876" t="s">
        <v>1745</v>
      </c>
      <c r="D19" s="875" t="s">
        <v>1746</v>
      </c>
      <c r="E19" s="875" t="s">
        <v>100</v>
      </c>
      <c r="F19" s="877">
        <v>151102</v>
      </c>
      <c r="G19" s="877">
        <v>142664</v>
      </c>
      <c r="H19" s="878">
        <f>(G19-F19)*100/F19</f>
        <v>-5.5843072891159613</v>
      </c>
      <c r="I19" s="64"/>
    </row>
    <row r="20" spans="1:9" ht="15.75">
      <c r="A20" s="953"/>
      <c r="B20" s="862" t="s">
        <v>1732</v>
      </c>
      <c r="C20" s="860" t="s">
        <v>1733</v>
      </c>
      <c r="D20" s="862" t="s">
        <v>1747</v>
      </c>
      <c r="E20" s="862" t="s">
        <v>100</v>
      </c>
      <c r="F20" s="863">
        <v>87766</v>
      </c>
      <c r="G20" s="863">
        <v>85433</v>
      </c>
      <c r="H20" s="864">
        <f>(G20-F20)*100/F20</f>
        <v>-2.6582047717795048</v>
      </c>
      <c r="I20" s="64"/>
    </row>
    <row r="21" spans="1:9" ht="9" customHeight="1">
      <c r="A21" s="862"/>
      <c r="B21" s="859"/>
      <c r="C21" s="861"/>
      <c r="D21" s="861"/>
      <c r="E21" s="861"/>
      <c r="F21" s="879"/>
      <c r="G21" s="879"/>
      <c r="H21" s="880"/>
      <c r="I21" s="64"/>
    </row>
    <row r="22" spans="1:9" ht="22.5" customHeight="1">
      <c r="A22" s="951" t="s">
        <v>1748</v>
      </c>
      <c r="B22" s="860"/>
      <c r="C22" s="860" t="s">
        <v>1749</v>
      </c>
      <c r="D22" s="870"/>
      <c r="E22" s="881"/>
      <c r="F22" s="882"/>
      <c r="G22" s="882"/>
      <c r="H22" s="864"/>
      <c r="I22" s="64"/>
    </row>
    <row r="23" spans="1:9" ht="15.75">
      <c r="A23" s="952"/>
      <c r="B23" s="862" t="s">
        <v>1725</v>
      </c>
      <c r="C23" s="860" t="s">
        <v>1750</v>
      </c>
      <c r="D23" s="862" t="s">
        <v>1751</v>
      </c>
      <c r="E23" s="862" t="s">
        <v>1728</v>
      </c>
      <c r="F23" s="863">
        <v>617343</v>
      </c>
      <c r="G23" s="863">
        <v>588185</v>
      </c>
      <c r="H23" s="864">
        <f>(G23-F23)*100/F23</f>
        <v>-4.7231441840273556</v>
      </c>
      <c r="I23" s="64"/>
    </row>
    <row r="24" spans="1:9" ht="30">
      <c r="A24" s="952"/>
      <c r="B24" s="862" t="s">
        <v>1729</v>
      </c>
      <c r="C24" s="860" t="s">
        <v>1752</v>
      </c>
      <c r="D24" s="862" t="s">
        <v>1753</v>
      </c>
      <c r="E24" s="862" t="s">
        <v>1728</v>
      </c>
      <c r="F24" s="863">
        <v>993568</v>
      </c>
      <c r="G24" s="863">
        <v>933259</v>
      </c>
      <c r="H24" s="864">
        <f>(G24-F24)*100/F24</f>
        <v>-6.0699418660826439</v>
      </c>
      <c r="I24" s="64"/>
    </row>
    <row r="25" spans="1:9" ht="15.75">
      <c r="A25" s="953"/>
      <c r="B25" s="862" t="s">
        <v>1732</v>
      </c>
      <c r="C25" s="860" t="s">
        <v>1733</v>
      </c>
      <c r="D25" s="862" t="s">
        <v>1754</v>
      </c>
      <c r="E25" s="862" t="s">
        <v>1728</v>
      </c>
      <c r="F25" s="863">
        <v>681583</v>
      </c>
      <c r="G25" s="863">
        <v>651193</v>
      </c>
      <c r="H25" s="864">
        <f>(G25-F25)*100/F25</f>
        <v>-4.4587379673495375</v>
      </c>
      <c r="I25" s="64"/>
    </row>
    <row r="26" spans="1:9" ht="9" customHeight="1">
      <c r="A26" s="862"/>
      <c r="B26" s="883"/>
      <c r="C26" s="884"/>
      <c r="D26" s="884"/>
      <c r="E26" s="884"/>
      <c r="F26" s="885"/>
      <c r="G26" s="885"/>
      <c r="H26" s="864"/>
      <c r="I26" s="64"/>
    </row>
    <row r="27" spans="1:9" ht="30">
      <c r="A27" s="910" t="s">
        <v>1755</v>
      </c>
      <c r="B27" s="886"/>
      <c r="C27" s="860" t="s">
        <v>1756</v>
      </c>
      <c r="D27" s="862" t="s">
        <v>1757</v>
      </c>
      <c r="E27" s="862" t="s">
        <v>1728</v>
      </c>
      <c r="F27" s="863">
        <v>406764</v>
      </c>
      <c r="G27" s="863">
        <v>382995</v>
      </c>
      <c r="H27" s="864">
        <f>(G27-F27)*100/F27</f>
        <v>-5.8434374723426856</v>
      </c>
      <c r="I27" s="64"/>
    </row>
    <row r="28" spans="1:9" ht="9" customHeight="1">
      <c r="A28" s="862"/>
      <c r="B28" s="883"/>
      <c r="C28" s="884"/>
      <c r="D28" s="884"/>
      <c r="E28" s="884"/>
      <c r="F28" s="885"/>
      <c r="G28" s="885"/>
      <c r="H28" s="864"/>
      <c r="I28" s="64"/>
    </row>
    <row r="29" spans="1:9" ht="15.75">
      <c r="A29" s="951" t="s">
        <v>1758</v>
      </c>
      <c r="B29" s="886"/>
      <c r="C29" s="860" t="s">
        <v>1759</v>
      </c>
      <c r="D29" s="862" t="s">
        <v>1760</v>
      </c>
      <c r="E29" s="862"/>
      <c r="F29" s="863"/>
      <c r="G29" s="863"/>
      <c r="H29" s="864"/>
      <c r="I29" s="64"/>
    </row>
    <row r="30" spans="1:9" ht="30">
      <c r="A30" s="953"/>
      <c r="B30" s="862" t="s">
        <v>1725</v>
      </c>
      <c r="C30" s="860" t="s">
        <v>1752</v>
      </c>
      <c r="D30" s="862" t="s">
        <v>1761</v>
      </c>
      <c r="E30" s="862" t="s">
        <v>1762</v>
      </c>
      <c r="F30" s="863">
        <v>55970</v>
      </c>
      <c r="G30" s="863">
        <v>52224</v>
      </c>
      <c r="H30" s="864">
        <f>(G30-F30)*100/F30</f>
        <v>-6.6928711809898163</v>
      </c>
      <c r="I30" s="64"/>
    </row>
    <row r="31" spans="1:9" ht="9" customHeight="1">
      <c r="A31" s="910"/>
      <c r="B31" s="887"/>
      <c r="C31" s="888"/>
      <c r="D31" s="889"/>
      <c r="E31" s="889"/>
      <c r="F31" s="890"/>
      <c r="G31" s="890"/>
      <c r="H31" s="864"/>
      <c r="I31" s="64"/>
    </row>
    <row r="32" spans="1:9" ht="30">
      <c r="A32" s="951" t="s">
        <v>1763</v>
      </c>
      <c r="B32" s="887"/>
      <c r="C32" s="888" t="s">
        <v>1764</v>
      </c>
      <c r="D32" s="889" t="s">
        <v>1765</v>
      </c>
      <c r="E32" s="889"/>
      <c r="F32" s="890"/>
      <c r="G32" s="890"/>
      <c r="H32" s="864"/>
      <c r="I32" s="64"/>
    </row>
    <row r="33" spans="1:9" ht="30">
      <c r="A33" s="953"/>
      <c r="B33" s="862" t="s">
        <v>1725</v>
      </c>
      <c r="C33" s="860" t="s">
        <v>1752</v>
      </c>
      <c r="D33" s="889" t="s">
        <v>1766</v>
      </c>
      <c r="E33" s="889" t="s">
        <v>1728</v>
      </c>
      <c r="F33" s="863">
        <v>2591714</v>
      </c>
      <c r="G33" s="863">
        <v>2392617</v>
      </c>
      <c r="H33" s="864">
        <f>(G33-F33)*100/F33</f>
        <v>-7.6820590543555349</v>
      </c>
      <c r="I33" s="64"/>
    </row>
    <row r="34" spans="1:9" ht="9" customHeight="1">
      <c r="A34" s="862"/>
      <c r="B34" s="891"/>
      <c r="C34" s="892"/>
      <c r="D34" s="892"/>
      <c r="E34" s="892"/>
      <c r="F34" s="893"/>
      <c r="G34" s="893"/>
      <c r="H34" s="864"/>
      <c r="I34" s="64"/>
    </row>
    <row r="35" spans="1:9" ht="30">
      <c r="A35" s="951" t="s">
        <v>1767</v>
      </c>
      <c r="B35" s="886"/>
      <c r="C35" s="860" t="s">
        <v>1768</v>
      </c>
      <c r="D35" s="862" t="s">
        <v>1769</v>
      </c>
      <c r="E35" s="855"/>
      <c r="F35" s="863"/>
      <c r="G35" s="863"/>
      <c r="H35" s="864"/>
      <c r="I35" s="64"/>
    </row>
    <row r="36" spans="1:9" ht="30">
      <c r="A36" s="953"/>
      <c r="B36" s="862" t="s">
        <v>1725</v>
      </c>
      <c r="C36" s="860" t="s">
        <v>1752</v>
      </c>
      <c r="D36" s="862" t="s">
        <v>1770</v>
      </c>
      <c r="E36" s="862" t="s">
        <v>100</v>
      </c>
      <c r="F36" s="863">
        <v>171290</v>
      </c>
      <c r="G36" s="863">
        <v>162163</v>
      </c>
      <c r="H36" s="864">
        <f>(G36-F36)*100/F36</f>
        <v>-5.3283904489462319</v>
      </c>
      <c r="I36" s="64"/>
    </row>
    <row r="37" spans="1:9" ht="9" customHeight="1">
      <c r="A37" s="911"/>
      <c r="B37" s="894"/>
      <c r="C37" s="861"/>
      <c r="D37" s="895"/>
      <c r="E37" s="895"/>
      <c r="F37" s="896"/>
      <c r="G37" s="896"/>
      <c r="H37" s="897"/>
      <c r="I37" s="64"/>
    </row>
    <row r="38" spans="1:9" ht="48" customHeight="1">
      <c r="A38" s="951" t="s">
        <v>1771</v>
      </c>
      <c r="B38" s="891"/>
      <c r="C38" s="860" t="s">
        <v>1772</v>
      </c>
      <c r="D38" s="862" t="s">
        <v>1773</v>
      </c>
      <c r="E38" s="862" t="s">
        <v>1774</v>
      </c>
      <c r="F38" s="898"/>
      <c r="G38" s="898"/>
      <c r="H38" s="864"/>
      <c r="I38" s="64"/>
    </row>
    <row r="39" spans="1:9" ht="30">
      <c r="A39" s="952"/>
      <c r="B39" s="865" t="s">
        <v>1725</v>
      </c>
      <c r="C39" s="860" t="s">
        <v>1775</v>
      </c>
      <c r="D39" s="862" t="s">
        <v>1776</v>
      </c>
      <c r="E39" s="862" t="s">
        <v>1774</v>
      </c>
      <c r="F39" s="863">
        <v>1911946</v>
      </c>
      <c r="G39" s="863">
        <v>2343821</v>
      </c>
      <c r="H39" s="864">
        <f>(G39-F39)*100/F39</f>
        <v>22.588242554967557</v>
      </c>
      <c r="I39" s="624"/>
    </row>
    <row r="40" spans="1:9" ht="33.75" customHeight="1">
      <c r="A40" s="952"/>
      <c r="B40" s="865" t="s">
        <v>1729</v>
      </c>
      <c r="C40" s="860" t="s">
        <v>1777</v>
      </c>
      <c r="D40" s="862" t="s">
        <v>1778</v>
      </c>
      <c r="E40" s="862" t="s">
        <v>1774</v>
      </c>
      <c r="F40" s="863">
        <v>1664011</v>
      </c>
      <c r="G40" s="863">
        <v>2309274</v>
      </c>
      <c r="H40" s="864">
        <f>(G40-F40)*100/F40</f>
        <v>38.777568177133446</v>
      </c>
      <c r="I40" s="64"/>
    </row>
    <row r="41" spans="1:9" ht="15.75">
      <c r="A41" s="935" t="s">
        <v>1779</v>
      </c>
      <c r="B41" s="886"/>
      <c r="C41" s="860" t="s">
        <v>1780</v>
      </c>
      <c r="D41" s="862"/>
      <c r="E41" s="899"/>
      <c r="F41" s="900"/>
      <c r="G41" s="900"/>
      <c r="H41" s="864"/>
      <c r="I41" s="64"/>
    </row>
    <row r="42" spans="1:9" ht="30">
      <c r="A42" s="935"/>
      <c r="B42" s="862"/>
      <c r="C42" s="860" t="s">
        <v>1781</v>
      </c>
      <c r="D42" s="862" t="s">
        <v>1782</v>
      </c>
      <c r="E42" s="862"/>
      <c r="F42" s="863"/>
      <c r="G42" s="863"/>
      <c r="H42" s="864"/>
      <c r="I42" s="64"/>
    </row>
    <row r="43" spans="1:9" ht="15.75">
      <c r="A43" s="935"/>
      <c r="B43" s="862" t="s">
        <v>1725</v>
      </c>
      <c r="C43" s="860" t="s">
        <v>1783</v>
      </c>
      <c r="D43" s="862" t="s">
        <v>1784</v>
      </c>
      <c r="E43" s="862" t="s">
        <v>1785</v>
      </c>
      <c r="F43" s="863">
        <v>264862</v>
      </c>
      <c r="G43" s="863">
        <v>258149</v>
      </c>
      <c r="H43" s="864">
        <f>(G43-F43)*100/F43</f>
        <v>-2.5345274142761136</v>
      </c>
      <c r="I43" s="64"/>
    </row>
    <row r="44" spans="1:9" ht="15.75">
      <c r="A44" s="935"/>
      <c r="B44" s="862" t="s">
        <v>1729</v>
      </c>
      <c r="C44" s="860" t="s">
        <v>1786</v>
      </c>
      <c r="D44" s="862" t="s">
        <v>1787</v>
      </c>
      <c r="E44" s="862" t="s">
        <v>1785</v>
      </c>
      <c r="F44" s="863">
        <v>302799</v>
      </c>
      <c r="G44" s="863">
        <v>293934</v>
      </c>
      <c r="H44" s="864">
        <f>(G44-F44)*100/F44</f>
        <v>-2.9276847017328325</v>
      </c>
      <c r="I44" s="64"/>
    </row>
    <row r="45" spans="1:9" ht="9" customHeight="1">
      <c r="A45" s="859"/>
      <c r="B45" s="870"/>
      <c r="C45" s="881"/>
      <c r="D45" s="881"/>
      <c r="E45" s="881"/>
      <c r="F45" s="871"/>
      <c r="G45" s="871"/>
      <c r="H45" s="864"/>
      <c r="I45" s="64"/>
    </row>
    <row r="46" spans="1:9" ht="15.75">
      <c r="A46" s="935" t="s">
        <v>1788</v>
      </c>
      <c r="B46" s="872"/>
      <c r="C46" s="860" t="s">
        <v>1789</v>
      </c>
      <c r="D46" s="873"/>
      <c r="E46" s="873"/>
      <c r="F46" s="871"/>
      <c r="G46" s="871"/>
      <c r="H46" s="864"/>
      <c r="I46" s="64"/>
    </row>
    <row r="47" spans="1:9" ht="22.5" customHeight="1">
      <c r="A47" s="935"/>
      <c r="B47" s="862" t="s">
        <v>1725</v>
      </c>
      <c r="C47" s="860" t="s">
        <v>1743</v>
      </c>
      <c r="D47" s="862" t="s">
        <v>1790</v>
      </c>
      <c r="E47" s="862" t="s">
        <v>100</v>
      </c>
      <c r="F47" s="863">
        <v>110744</v>
      </c>
      <c r="G47" s="863">
        <v>121906</v>
      </c>
      <c r="H47" s="864">
        <f>(G47-F47)*100/F47</f>
        <v>10.079101350863253</v>
      </c>
      <c r="I47" s="64"/>
    </row>
    <row r="48" spans="1:9" ht="23.25" customHeight="1">
      <c r="A48" s="935"/>
      <c r="B48" s="862" t="s">
        <v>1729</v>
      </c>
      <c r="C48" s="860" t="s">
        <v>1745</v>
      </c>
      <c r="D48" s="862" t="s">
        <v>1791</v>
      </c>
      <c r="E48" s="862" t="s">
        <v>100</v>
      </c>
      <c r="F48" s="863">
        <v>182861</v>
      </c>
      <c r="G48" s="863">
        <v>188162</v>
      </c>
      <c r="H48" s="864">
        <f>(G48-F48)*100/F48</f>
        <v>2.8989232258382049</v>
      </c>
      <c r="I48" s="64"/>
    </row>
    <row r="49" spans="1:9" ht="9" customHeight="1">
      <c r="A49" s="859"/>
      <c r="B49" s="901"/>
      <c r="C49" s="881"/>
      <c r="D49" s="901"/>
      <c r="E49" s="901"/>
      <c r="F49" s="871"/>
      <c r="G49" s="871"/>
      <c r="H49" s="864"/>
      <c r="I49" s="64"/>
    </row>
    <row r="50" spans="1:9" ht="30">
      <c r="A50" s="935" t="s">
        <v>1792</v>
      </c>
      <c r="B50" s="901"/>
      <c r="C50" s="881" t="s">
        <v>1793</v>
      </c>
      <c r="D50" s="901"/>
      <c r="E50" s="901"/>
      <c r="F50" s="871"/>
      <c r="G50" s="871"/>
      <c r="H50" s="864"/>
      <c r="I50" s="64"/>
    </row>
    <row r="51" spans="1:9" ht="22.5" customHeight="1">
      <c r="A51" s="935"/>
      <c r="B51" s="862" t="s">
        <v>1725</v>
      </c>
      <c r="C51" s="881" t="s">
        <v>1794</v>
      </c>
      <c r="D51" s="862" t="s">
        <v>1795</v>
      </c>
      <c r="E51" s="862" t="s">
        <v>1785</v>
      </c>
      <c r="F51" s="863">
        <v>221502</v>
      </c>
      <c r="G51" s="863">
        <v>199354</v>
      </c>
      <c r="H51" s="864">
        <f>(G51-F51)*100/F51</f>
        <v>-9.9990067809771475</v>
      </c>
      <c r="I51" s="64"/>
    </row>
    <row r="52" spans="1:9" ht="22.5" customHeight="1">
      <c r="A52" s="935"/>
      <c r="B52" s="862" t="s">
        <v>1729</v>
      </c>
      <c r="C52" s="881" t="s">
        <v>1796</v>
      </c>
      <c r="D52" s="862" t="s">
        <v>1797</v>
      </c>
      <c r="E52" s="862" t="s">
        <v>1785</v>
      </c>
      <c r="F52" s="863">
        <v>230053</v>
      </c>
      <c r="G52" s="863">
        <v>207628</v>
      </c>
      <c r="H52" s="864">
        <f>(G52-F52)*100/F52</f>
        <v>-9.7477537784771329</v>
      </c>
      <c r="I52" s="64"/>
    </row>
    <row r="53" spans="1:9" ht="9" customHeight="1">
      <c r="A53" s="859"/>
      <c r="B53" s="901"/>
      <c r="C53" s="881"/>
      <c r="D53" s="901"/>
      <c r="E53" s="901"/>
      <c r="F53" s="871"/>
      <c r="G53" s="871"/>
      <c r="H53" s="864"/>
      <c r="I53" s="64"/>
    </row>
    <row r="54" spans="1:9" ht="64.5" customHeight="1">
      <c r="A54" s="935" t="s">
        <v>1798</v>
      </c>
      <c r="B54" s="901"/>
      <c r="C54" s="881" t="s">
        <v>1799</v>
      </c>
      <c r="D54" s="862" t="s">
        <v>1928</v>
      </c>
      <c r="E54" s="901"/>
      <c r="F54" s="871"/>
      <c r="G54" s="871"/>
      <c r="H54" s="864"/>
      <c r="I54" s="625"/>
    </row>
    <row r="55" spans="1:9" ht="20.25" customHeight="1">
      <c r="A55" s="935"/>
      <c r="B55" s="902" t="s">
        <v>1725</v>
      </c>
      <c r="C55" s="860" t="s">
        <v>1800</v>
      </c>
      <c r="D55" s="862" t="s">
        <v>1801</v>
      </c>
      <c r="E55" s="862" t="s">
        <v>1774</v>
      </c>
      <c r="F55" s="863">
        <v>1565938</v>
      </c>
      <c r="G55" s="863">
        <v>1717725</v>
      </c>
      <c r="H55" s="864">
        <f>(G55-F55)*100/F55</f>
        <v>9.6930402097656483</v>
      </c>
      <c r="I55" s="624"/>
    </row>
    <row r="56" spans="1:9" ht="20.25" customHeight="1">
      <c r="A56" s="935"/>
      <c r="B56" s="865" t="s">
        <v>1729</v>
      </c>
      <c r="C56" s="860" t="s">
        <v>1802</v>
      </c>
      <c r="D56" s="862" t="s">
        <v>1803</v>
      </c>
      <c r="E56" s="862" t="s">
        <v>1774</v>
      </c>
      <c r="F56" s="863">
        <v>1759969</v>
      </c>
      <c r="G56" s="863">
        <v>1928809</v>
      </c>
      <c r="H56" s="864">
        <f>(G56-F56)*100/F56</f>
        <v>9.5933507919741761</v>
      </c>
      <c r="I56" s="624"/>
    </row>
    <row r="57" spans="1:9" ht="9" customHeight="1">
      <c r="A57" s="859"/>
      <c r="B57" s="901"/>
      <c r="C57" s="881"/>
      <c r="D57" s="901"/>
      <c r="E57" s="901"/>
      <c r="F57" s="871"/>
      <c r="G57" s="871"/>
      <c r="H57" s="864"/>
      <c r="I57" s="64"/>
    </row>
    <row r="58" spans="1:9" ht="30">
      <c r="A58" s="935" t="s">
        <v>1804</v>
      </c>
      <c r="B58" s="901"/>
      <c r="C58" s="881" t="s">
        <v>1805</v>
      </c>
      <c r="D58" s="862" t="s">
        <v>1806</v>
      </c>
      <c r="E58" s="901"/>
      <c r="F58" s="871"/>
      <c r="G58" s="871"/>
      <c r="H58" s="864"/>
    </row>
    <row r="59" spans="1:9" ht="21" customHeight="1">
      <c r="A59" s="935"/>
      <c r="B59" s="902" t="s">
        <v>1725</v>
      </c>
      <c r="C59" s="860" t="s">
        <v>1800</v>
      </c>
      <c r="D59" s="862" t="s">
        <v>1807</v>
      </c>
      <c r="E59" s="889" t="s">
        <v>1728</v>
      </c>
      <c r="F59" s="863">
        <v>5190959</v>
      </c>
      <c r="G59" s="863">
        <v>6109583</v>
      </c>
      <c r="H59" s="864">
        <f>(G59-F59)*100/F59</f>
        <v>17.696614440607217</v>
      </c>
      <c r="I59" s="64"/>
    </row>
    <row r="60" spans="1:9" ht="21" customHeight="1">
      <c r="A60" s="935"/>
      <c r="B60" s="865" t="s">
        <v>1729</v>
      </c>
      <c r="C60" s="860" t="s">
        <v>1802</v>
      </c>
      <c r="D60" s="862" t="s">
        <v>1808</v>
      </c>
      <c r="E60" s="889" t="s">
        <v>1728</v>
      </c>
      <c r="F60" s="863">
        <v>5569810</v>
      </c>
      <c r="G60" s="863">
        <v>6602131</v>
      </c>
      <c r="H60" s="864">
        <f>(G60-F60)*100/F60</f>
        <v>18.534222890906513</v>
      </c>
      <c r="I60" s="64"/>
    </row>
    <row r="61" spans="1:9" ht="9" customHeight="1">
      <c r="A61" s="859"/>
      <c r="B61" s="901"/>
      <c r="C61" s="881"/>
      <c r="D61" s="901"/>
      <c r="E61" s="901"/>
      <c r="F61" s="871"/>
      <c r="G61" s="871"/>
      <c r="H61" s="864"/>
      <c r="I61" s="64"/>
    </row>
    <row r="62" spans="1:9" ht="15.75">
      <c r="A62" s="903"/>
      <c r="B62" s="903"/>
      <c r="C62" s="903"/>
      <c r="D62" s="903"/>
      <c r="E62" s="903"/>
      <c r="F62" s="903"/>
      <c r="G62" s="905" t="s">
        <v>1880</v>
      </c>
      <c r="H62" s="906">
        <f>SUM(H9:H61)</f>
        <v>33.891317550632486</v>
      </c>
    </row>
    <row r="63" spans="1:9" ht="1.5" customHeight="1">
      <c r="A63" s="903"/>
      <c r="B63" s="903"/>
      <c r="C63" s="903"/>
      <c r="D63" s="903"/>
      <c r="E63" s="903"/>
      <c r="F63" s="903"/>
      <c r="G63" s="903"/>
      <c r="H63" s="903"/>
    </row>
    <row r="64" spans="1:9" ht="15.75" hidden="1">
      <c r="A64" s="903"/>
      <c r="B64" s="903"/>
      <c r="C64" s="903"/>
      <c r="D64" s="903"/>
      <c r="E64" s="903"/>
      <c r="F64" s="903"/>
      <c r="G64" s="903"/>
      <c r="H64" s="903"/>
    </row>
    <row r="65" spans="1:8" ht="15.75">
      <c r="A65" s="903"/>
      <c r="B65" s="903"/>
      <c r="C65" s="903"/>
      <c r="D65" s="903"/>
      <c r="E65" s="903"/>
      <c r="F65" s="907" t="s">
        <v>1880</v>
      </c>
      <c r="G65" s="908">
        <f>+H62</f>
        <v>33.891317550632486</v>
      </c>
      <c r="H65" s="903"/>
    </row>
    <row r="66" spans="1:8" ht="15.75">
      <c r="A66" s="903"/>
      <c r="B66" s="903"/>
      <c r="C66" s="903"/>
      <c r="D66" s="903"/>
      <c r="E66" s="903"/>
      <c r="F66" s="907" t="s">
        <v>1881</v>
      </c>
      <c r="G66" s="908">
        <f>G65/176</f>
        <v>0.1925643042649573</v>
      </c>
      <c r="H66" s="903"/>
    </row>
    <row r="67" spans="1:8" ht="15.75">
      <c r="A67" s="903"/>
      <c r="B67" s="903"/>
      <c r="C67" s="903"/>
      <c r="D67" s="903"/>
      <c r="E67" s="903"/>
      <c r="F67" s="903"/>
      <c r="G67" s="903"/>
      <c r="H67" s="903"/>
    </row>
    <row r="68" spans="1:8" ht="15.75">
      <c r="A68" s="903"/>
      <c r="B68" s="903"/>
      <c r="C68" s="903"/>
      <c r="D68" s="903"/>
      <c r="E68" s="903"/>
      <c r="F68" s="903"/>
      <c r="G68" s="903"/>
      <c r="H68" s="903"/>
    </row>
  </sheetData>
  <mergeCells count="21">
    <mergeCell ref="H4:H5"/>
    <mergeCell ref="A46:A48"/>
    <mergeCell ref="B6:C6"/>
    <mergeCell ref="A7:C7"/>
    <mergeCell ref="A8:A11"/>
    <mergeCell ref="A13:A15"/>
    <mergeCell ref="A17:A20"/>
    <mergeCell ref="A22:A25"/>
    <mergeCell ref="A29:A30"/>
    <mergeCell ref="A32:A33"/>
    <mergeCell ref="A35:A36"/>
    <mergeCell ref="A38:A40"/>
    <mergeCell ref="A41:A44"/>
    <mergeCell ref="A50:A52"/>
    <mergeCell ref="A54:A56"/>
    <mergeCell ref="A58:A60"/>
    <mergeCell ref="B2:G2"/>
    <mergeCell ref="A4:A5"/>
    <mergeCell ref="B4:C5"/>
    <mergeCell ref="D4:D5"/>
    <mergeCell ref="E4:E5"/>
  </mergeCells>
  <pageMargins left="0.7" right="0.2" top="0.75" bottom="0.75" header="0.3" footer="0.3"/>
  <pageSetup paperSize="9" scale="90"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76"/>
  <sheetViews>
    <sheetView zoomScale="98" zoomScaleNormal="98" workbookViewId="0">
      <selection activeCell="A2" sqref="A2:E2"/>
    </sheetView>
  </sheetViews>
  <sheetFormatPr defaultRowHeight="15"/>
  <cols>
    <col min="1" max="1" width="16.85546875" style="932" customWidth="1"/>
    <col min="2" max="2" width="47" style="389" customWidth="1"/>
    <col min="3" max="3" width="9.28515625" style="389" bestFit="1" customWidth="1"/>
    <col min="4" max="4" width="13.28515625" style="389" customWidth="1"/>
    <col min="5" max="5" width="50.42578125" style="389" customWidth="1"/>
    <col min="6" max="6" width="27.42578125" style="389" customWidth="1"/>
    <col min="7" max="7" width="42.42578125" style="389" customWidth="1"/>
    <col min="8" max="8" width="24.85546875" style="389" customWidth="1"/>
    <col min="9" max="9" width="48.140625" style="389" customWidth="1"/>
    <col min="10" max="10" width="16.140625" style="389" customWidth="1"/>
    <col min="11" max="11" width="15.28515625" style="389" customWidth="1"/>
    <col min="12" max="255" width="9.140625" style="389"/>
    <col min="256" max="256" width="18.7109375" style="389" bestFit="1" customWidth="1"/>
    <col min="257" max="257" width="37.28515625" style="389" customWidth="1"/>
    <col min="258" max="258" width="9.28515625" style="389" bestFit="1" customWidth="1"/>
    <col min="259" max="259" width="15.85546875" style="389" customWidth="1"/>
    <col min="260" max="260" width="32.85546875" style="389" customWidth="1"/>
    <col min="261" max="261" width="16.28515625" style="389" customWidth="1"/>
    <col min="262" max="262" width="40.85546875" style="389" customWidth="1"/>
    <col min="263" max="263" width="20" style="389" customWidth="1"/>
    <col min="264" max="264" width="24.85546875" style="389" customWidth="1"/>
    <col min="265" max="265" width="48.140625" style="389" customWidth="1"/>
    <col min="266" max="266" width="16.140625" style="389" customWidth="1"/>
    <col min="267" max="267" width="15.28515625" style="389" customWidth="1"/>
    <col min="268" max="511" width="9.140625" style="389"/>
    <col min="512" max="512" width="18.7109375" style="389" bestFit="1" customWidth="1"/>
    <col min="513" max="513" width="37.28515625" style="389" customWidth="1"/>
    <col min="514" max="514" width="9.28515625" style="389" bestFit="1" customWidth="1"/>
    <col min="515" max="515" width="15.85546875" style="389" customWidth="1"/>
    <col min="516" max="516" width="32.85546875" style="389" customWidth="1"/>
    <col min="517" max="517" width="16.28515625" style="389" customWidth="1"/>
    <col min="518" max="518" width="40.85546875" style="389" customWidth="1"/>
    <col min="519" max="519" width="20" style="389" customWidth="1"/>
    <col min="520" max="520" width="24.85546875" style="389" customWidth="1"/>
    <col min="521" max="521" width="48.140625" style="389" customWidth="1"/>
    <col min="522" max="522" width="16.140625" style="389" customWidth="1"/>
    <col min="523" max="523" width="15.28515625" style="389" customWidth="1"/>
    <col min="524" max="767" width="9.140625" style="389"/>
    <col min="768" max="768" width="18.7109375" style="389" bestFit="1" customWidth="1"/>
    <col min="769" max="769" width="37.28515625" style="389" customWidth="1"/>
    <col min="770" max="770" width="9.28515625" style="389" bestFit="1" customWidth="1"/>
    <col min="771" max="771" width="15.85546875" style="389" customWidth="1"/>
    <col min="772" max="772" width="32.85546875" style="389" customWidth="1"/>
    <col min="773" max="773" width="16.28515625" style="389" customWidth="1"/>
    <col min="774" max="774" width="40.85546875" style="389" customWidth="1"/>
    <col min="775" max="775" width="20" style="389" customWidth="1"/>
    <col min="776" max="776" width="24.85546875" style="389" customWidth="1"/>
    <col min="777" max="777" width="48.140625" style="389" customWidth="1"/>
    <col min="778" max="778" width="16.140625" style="389" customWidth="1"/>
    <col min="779" max="779" width="15.28515625" style="389" customWidth="1"/>
    <col min="780" max="1023" width="9.140625" style="389"/>
    <col min="1024" max="1024" width="18.7109375" style="389" bestFit="1" customWidth="1"/>
    <col min="1025" max="1025" width="37.28515625" style="389" customWidth="1"/>
    <col min="1026" max="1026" width="9.28515625" style="389" bestFit="1" customWidth="1"/>
    <col min="1027" max="1027" width="15.85546875" style="389" customWidth="1"/>
    <col min="1028" max="1028" width="32.85546875" style="389" customWidth="1"/>
    <col min="1029" max="1029" width="16.28515625" style="389" customWidth="1"/>
    <col min="1030" max="1030" width="40.85546875" style="389" customWidth="1"/>
    <col min="1031" max="1031" width="20" style="389" customWidth="1"/>
    <col min="1032" max="1032" width="24.85546875" style="389" customWidth="1"/>
    <col min="1033" max="1033" width="48.140625" style="389" customWidth="1"/>
    <col min="1034" max="1034" width="16.140625" style="389" customWidth="1"/>
    <col min="1035" max="1035" width="15.28515625" style="389" customWidth="1"/>
    <col min="1036" max="1279" width="9.140625" style="389"/>
    <col min="1280" max="1280" width="18.7109375" style="389" bestFit="1" customWidth="1"/>
    <col min="1281" max="1281" width="37.28515625" style="389" customWidth="1"/>
    <col min="1282" max="1282" width="9.28515625" style="389" bestFit="1" customWidth="1"/>
    <col min="1283" max="1283" width="15.85546875" style="389" customWidth="1"/>
    <col min="1284" max="1284" width="32.85546875" style="389" customWidth="1"/>
    <col min="1285" max="1285" width="16.28515625" style="389" customWidth="1"/>
    <col min="1286" max="1286" width="40.85546875" style="389" customWidth="1"/>
    <col min="1287" max="1287" width="20" style="389" customWidth="1"/>
    <col min="1288" max="1288" width="24.85546875" style="389" customWidth="1"/>
    <col min="1289" max="1289" width="48.140625" style="389" customWidth="1"/>
    <col min="1290" max="1290" width="16.140625" style="389" customWidth="1"/>
    <col min="1291" max="1291" width="15.28515625" style="389" customWidth="1"/>
    <col min="1292" max="1535" width="9.140625" style="389"/>
    <col min="1536" max="1536" width="18.7109375" style="389" bestFit="1" customWidth="1"/>
    <col min="1537" max="1537" width="37.28515625" style="389" customWidth="1"/>
    <col min="1538" max="1538" width="9.28515625" style="389" bestFit="1" customWidth="1"/>
    <col min="1539" max="1539" width="15.85546875" style="389" customWidth="1"/>
    <col min="1540" max="1540" width="32.85546875" style="389" customWidth="1"/>
    <col min="1541" max="1541" width="16.28515625" style="389" customWidth="1"/>
    <col min="1542" max="1542" width="40.85546875" style="389" customWidth="1"/>
    <col min="1543" max="1543" width="20" style="389" customWidth="1"/>
    <col min="1544" max="1544" width="24.85546875" style="389" customWidth="1"/>
    <col min="1545" max="1545" width="48.140625" style="389" customWidth="1"/>
    <col min="1546" max="1546" width="16.140625" style="389" customWidth="1"/>
    <col min="1547" max="1547" width="15.28515625" style="389" customWidth="1"/>
    <col min="1548" max="1791" width="9.140625" style="389"/>
    <col min="1792" max="1792" width="18.7109375" style="389" bestFit="1" customWidth="1"/>
    <col min="1793" max="1793" width="37.28515625" style="389" customWidth="1"/>
    <col min="1794" max="1794" width="9.28515625" style="389" bestFit="1" customWidth="1"/>
    <col min="1795" max="1795" width="15.85546875" style="389" customWidth="1"/>
    <col min="1796" max="1796" width="32.85546875" style="389" customWidth="1"/>
    <col min="1797" max="1797" width="16.28515625" style="389" customWidth="1"/>
    <col min="1798" max="1798" width="40.85546875" style="389" customWidth="1"/>
    <col min="1799" max="1799" width="20" style="389" customWidth="1"/>
    <col min="1800" max="1800" width="24.85546875" style="389" customWidth="1"/>
    <col min="1801" max="1801" width="48.140625" style="389" customWidth="1"/>
    <col min="1802" max="1802" width="16.140625" style="389" customWidth="1"/>
    <col min="1803" max="1803" width="15.28515625" style="389" customWidth="1"/>
    <col min="1804" max="2047" width="9.140625" style="389"/>
    <col min="2048" max="2048" width="18.7109375" style="389" bestFit="1" customWidth="1"/>
    <col min="2049" max="2049" width="37.28515625" style="389" customWidth="1"/>
    <col min="2050" max="2050" width="9.28515625" style="389" bestFit="1" customWidth="1"/>
    <col min="2051" max="2051" width="15.85546875" style="389" customWidth="1"/>
    <col min="2052" max="2052" width="32.85546875" style="389" customWidth="1"/>
    <col min="2053" max="2053" width="16.28515625" style="389" customWidth="1"/>
    <col min="2054" max="2054" width="40.85546875" style="389" customWidth="1"/>
    <col min="2055" max="2055" width="20" style="389" customWidth="1"/>
    <col min="2056" max="2056" width="24.85546875" style="389" customWidth="1"/>
    <col min="2057" max="2057" width="48.140625" style="389" customWidth="1"/>
    <col min="2058" max="2058" width="16.140625" style="389" customWidth="1"/>
    <col min="2059" max="2059" width="15.28515625" style="389" customWidth="1"/>
    <col min="2060" max="2303" width="9.140625" style="389"/>
    <col min="2304" max="2304" width="18.7109375" style="389" bestFit="1" customWidth="1"/>
    <col min="2305" max="2305" width="37.28515625" style="389" customWidth="1"/>
    <col min="2306" max="2306" width="9.28515625" style="389" bestFit="1" customWidth="1"/>
    <col min="2307" max="2307" width="15.85546875" style="389" customWidth="1"/>
    <col min="2308" max="2308" width="32.85546875" style="389" customWidth="1"/>
    <col min="2309" max="2309" width="16.28515625" style="389" customWidth="1"/>
    <col min="2310" max="2310" width="40.85546875" style="389" customWidth="1"/>
    <col min="2311" max="2311" width="20" style="389" customWidth="1"/>
    <col min="2312" max="2312" width="24.85546875" style="389" customWidth="1"/>
    <col min="2313" max="2313" width="48.140625" style="389" customWidth="1"/>
    <col min="2314" max="2314" width="16.140625" style="389" customWidth="1"/>
    <col min="2315" max="2315" width="15.28515625" style="389" customWidth="1"/>
    <col min="2316" max="2559" width="9.140625" style="389"/>
    <col min="2560" max="2560" width="18.7109375" style="389" bestFit="1" customWidth="1"/>
    <col min="2561" max="2561" width="37.28515625" style="389" customWidth="1"/>
    <col min="2562" max="2562" width="9.28515625" style="389" bestFit="1" customWidth="1"/>
    <col min="2563" max="2563" width="15.85546875" style="389" customWidth="1"/>
    <col min="2564" max="2564" width="32.85546875" style="389" customWidth="1"/>
    <col min="2565" max="2565" width="16.28515625" style="389" customWidth="1"/>
    <col min="2566" max="2566" width="40.85546875" style="389" customWidth="1"/>
    <col min="2567" max="2567" width="20" style="389" customWidth="1"/>
    <col min="2568" max="2568" width="24.85546875" style="389" customWidth="1"/>
    <col min="2569" max="2569" width="48.140625" style="389" customWidth="1"/>
    <col min="2570" max="2570" width="16.140625" style="389" customWidth="1"/>
    <col min="2571" max="2571" width="15.28515625" style="389" customWidth="1"/>
    <col min="2572" max="2815" width="9.140625" style="389"/>
    <col min="2816" max="2816" width="18.7109375" style="389" bestFit="1" customWidth="1"/>
    <col min="2817" max="2817" width="37.28515625" style="389" customWidth="1"/>
    <col min="2818" max="2818" width="9.28515625" style="389" bestFit="1" customWidth="1"/>
    <col min="2819" max="2819" width="15.85546875" style="389" customWidth="1"/>
    <col min="2820" max="2820" width="32.85546875" style="389" customWidth="1"/>
    <col min="2821" max="2821" width="16.28515625" style="389" customWidth="1"/>
    <col min="2822" max="2822" width="40.85546875" style="389" customWidth="1"/>
    <col min="2823" max="2823" width="20" style="389" customWidth="1"/>
    <col min="2824" max="2824" width="24.85546875" style="389" customWidth="1"/>
    <col min="2825" max="2825" width="48.140625" style="389" customWidth="1"/>
    <col min="2826" max="2826" width="16.140625" style="389" customWidth="1"/>
    <col min="2827" max="2827" width="15.28515625" style="389" customWidth="1"/>
    <col min="2828" max="3071" width="9.140625" style="389"/>
    <col min="3072" max="3072" width="18.7109375" style="389" bestFit="1" customWidth="1"/>
    <col min="3073" max="3073" width="37.28515625" style="389" customWidth="1"/>
    <col min="3074" max="3074" width="9.28515625" style="389" bestFit="1" customWidth="1"/>
    <col min="3075" max="3075" width="15.85546875" style="389" customWidth="1"/>
    <col min="3076" max="3076" width="32.85546875" style="389" customWidth="1"/>
    <col min="3077" max="3077" width="16.28515625" style="389" customWidth="1"/>
    <col min="3078" max="3078" width="40.85546875" style="389" customWidth="1"/>
    <col min="3079" max="3079" width="20" style="389" customWidth="1"/>
    <col min="3080" max="3080" width="24.85546875" style="389" customWidth="1"/>
    <col min="3081" max="3081" width="48.140625" style="389" customWidth="1"/>
    <col min="3082" max="3082" width="16.140625" style="389" customWidth="1"/>
    <col min="3083" max="3083" width="15.28515625" style="389" customWidth="1"/>
    <col min="3084" max="3327" width="9.140625" style="389"/>
    <col min="3328" max="3328" width="18.7109375" style="389" bestFit="1" customWidth="1"/>
    <col min="3329" max="3329" width="37.28515625" style="389" customWidth="1"/>
    <col min="3330" max="3330" width="9.28515625" style="389" bestFit="1" customWidth="1"/>
    <col min="3331" max="3331" width="15.85546875" style="389" customWidth="1"/>
    <col min="3332" max="3332" width="32.85546875" style="389" customWidth="1"/>
    <col min="3333" max="3333" width="16.28515625" style="389" customWidth="1"/>
    <col min="3334" max="3334" width="40.85546875" style="389" customWidth="1"/>
    <col min="3335" max="3335" width="20" style="389" customWidth="1"/>
    <col min="3336" max="3336" width="24.85546875" style="389" customWidth="1"/>
    <col min="3337" max="3337" width="48.140625" style="389" customWidth="1"/>
    <col min="3338" max="3338" width="16.140625" style="389" customWidth="1"/>
    <col min="3339" max="3339" width="15.28515625" style="389" customWidth="1"/>
    <col min="3340" max="3583" width="9.140625" style="389"/>
    <col min="3584" max="3584" width="18.7109375" style="389" bestFit="1" customWidth="1"/>
    <col min="3585" max="3585" width="37.28515625" style="389" customWidth="1"/>
    <col min="3586" max="3586" width="9.28515625" style="389" bestFit="1" customWidth="1"/>
    <col min="3587" max="3587" width="15.85546875" style="389" customWidth="1"/>
    <col min="3588" max="3588" width="32.85546875" style="389" customWidth="1"/>
    <col min="3589" max="3589" width="16.28515625" style="389" customWidth="1"/>
    <col min="3590" max="3590" width="40.85546875" style="389" customWidth="1"/>
    <col min="3591" max="3591" width="20" style="389" customWidth="1"/>
    <col min="3592" max="3592" width="24.85546875" style="389" customWidth="1"/>
    <col min="3593" max="3593" width="48.140625" style="389" customWidth="1"/>
    <col min="3594" max="3594" width="16.140625" style="389" customWidth="1"/>
    <col min="3595" max="3595" width="15.28515625" style="389" customWidth="1"/>
    <col min="3596" max="3839" width="9.140625" style="389"/>
    <col min="3840" max="3840" width="18.7109375" style="389" bestFit="1" customWidth="1"/>
    <col min="3841" max="3841" width="37.28515625" style="389" customWidth="1"/>
    <col min="3842" max="3842" width="9.28515625" style="389" bestFit="1" customWidth="1"/>
    <col min="3843" max="3843" width="15.85546875" style="389" customWidth="1"/>
    <col min="3844" max="3844" width="32.85546875" style="389" customWidth="1"/>
    <col min="3845" max="3845" width="16.28515625" style="389" customWidth="1"/>
    <col min="3846" max="3846" width="40.85546875" style="389" customWidth="1"/>
    <col min="3847" max="3847" width="20" style="389" customWidth="1"/>
    <col min="3848" max="3848" width="24.85546875" style="389" customWidth="1"/>
    <col min="3849" max="3849" width="48.140625" style="389" customWidth="1"/>
    <col min="3850" max="3850" width="16.140625" style="389" customWidth="1"/>
    <col min="3851" max="3851" width="15.28515625" style="389" customWidth="1"/>
    <col min="3852" max="4095" width="9.140625" style="389"/>
    <col min="4096" max="4096" width="18.7109375" style="389" bestFit="1" customWidth="1"/>
    <col min="4097" max="4097" width="37.28515625" style="389" customWidth="1"/>
    <col min="4098" max="4098" width="9.28515625" style="389" bestFit="1" customWidth="1"/>
    <col min="4099" max="4099" width="15.85546875" style="389" customWidth="1"/>
    <col min="4100" max="4100" width="32.85546875" style="389" customWidth="1"/>
    <col min="4101" max="4101" width="16.28515625" style="389" customWidth="1"/>
    <col min="4102" max="4102" width="40.85546875" style="389" customWidth="1"/>
    <col min="4103" max="4103" width="20" style="389" customWidth="1"/>
    <col min="4104" max="4104" width="24.85546875" style="389" customWidth="1"/>
    <col min="4105" max="4105" width="48.140625" style="389" customWidth="1"/>
    <col min="4106" max="4106" width="16.140625" style="389" customWidth="1"/>
    <col min="4107" max="4107" width="15.28515625" style="389" customWidth="1"/>
    <col min="4108" max="4351" width="9.140625" style="389"/>
    <col min="4352" max="4352" width="18.7109375" style="389" bestFit="1" customWidth="1"/>
    <col min="4353" max="4353" width="37.28515625" style="389" customWidth="1"/>
    <col min="4354" max="4354" width="9.28515625" style="389" bestFit="1" customWidth="1"/>
    <col min="4355" max="4355" width="15.85546875" style="389" customWidth="1"/>
    <col min="4356" max="4356" width="32.85546875" style="389" customWidth="1"/>
    <col min="4357" max="4357" width="16.28515625" style="389" customWidth="1"/>
    <col min="4358" max="4358" width="40.85546875" style="389" customWidth="1"/>
    <col min="4359" max="4359" width="20" style="389" customWidth="1"/>
    <col min="4360" max="4360" width="24.85546875" style="389" customWidth="1"/>
    <col min="4361" max="4361" width="48.140625" style="389" customWidth="1"/>
    <col min="4362" max="4362" width="16.140625" style="389" customWidth="1"/>
    <col min="4363" max="4363" width="15.28515625" style="389" customWidth="1"/>
    <col min="4364" max="4607" width="9.140625" style="389"/>
    <col min="4608" max="4608" width="18.7109375" style="389" bestFit="1" customWidth="1"/>
    <col min="4609" max="4609" width="37.28515625" style="389" customWidth="1"/>
    <col min="4610" max="4610" width="9.28515625" style="389" bestFit="1" customWidth="1"/>
    <col min="4611" max="4611" width="15.85546875" style="389" customWidth="1"/>
    <col min="4612" max="4612" width="32.85546875" style="389" customWidth="1"/>
    <col min="4613" max="4613" width="16.28515625" style="389" customWidth="1"/>
    <col min="4614" max="4614" width="40.85546875" style="389" customWidth="1"/>
    <col min="4615" max="4615" width="20" style="389" customWidth="1"/>
    <col min="4616" max="4616" width="24.85546875" style="389" customWidth="1"/>
    <col min="4617" max="4617" width="48.140625" style="389" customWidth="1"/>
    <col min="4618" max="4618" width="16.140625" style="389" customWidth="1"/>
    <col min="4619" max="4619" width="15.28515625" style="389" customWidth="1"/>
    <col min="4620" max="4863" width="9.140625" style="389"/>
    <col min="4864" max="4864" width="18.7109375" style="389" bestFit="1" customWidth="1"/>
    <col min="4865" max="4865" width="37.28515625" style="389" customWidth="1"/>
    <col min="4866" max="4866" width="9.28515625" style="389" bestFit="1" customWidth="1"/>
    <col min="4867" max="4867" width="15.85546875" style="389" customWidth="1"/>
    <col min="4868" max="4868" width="32.85546875" style="389" customWidth="1"/>
    <col min="4869" max="4869" width="16.28515625" style="389" customWidth="1"/>
    <col min="4870" max="4870" width="40.85546875" style="389" customWidth="1"/>
    <col min="4871" max="4871" width="20" style="389" customWidth="1"/>
    <col min="4872" max="4872" width="24.85546875" style="389" customWidth="1"/>
    <col min="4873" max="4873" width="48.140625" style="389" customWidth="1"/>
    <col min="4874" max="4874" width="16.140625" style="389" customWidth="1"/>
    <col min="4875" max="4875" width="15.28515625" style="389" customWidth="1"/>
    <col min="4876" max="5119" width="9.140625" style="389"/>
    <col min="5120" max="5120" width="18.7109375" style="389" bestFit="1" customWidth="1"/>
    <col min="5121" max="5121" width="37.28515625" style="389" customWidth="1"/>
    <col min="5122" max="5122" width="9.28515625" style="389" bestFit="1" customWidth="1"/>
    <col min="5123" max="5123" width="15.85546875" style="389" customWidth="1"/>
    <col min="5124" max="5124" width="32.85546875" style="389" customWidth="1"/>
    <col min="5125" max="5125" width="16.28515625" style="389" customWidth="1"/>
    <col min="5126" max="5126" width="40.85546875" style="389" customWidth="1"/>
    <col min="5127" max="5127" width="20" style="389" customWidth="1"/>
    <col min="5128" max="5128" width="24.85546875" style="389" customWidth="1"/>
    <col min="5129" max="5129" width="48.140625" style="389" customWidth="1"/>
    <col min="5130" max="5130" width="16.140625" style="389" customWidth="1"/>
    <col min="5131" max="5131" width="15.28515625" style="389" customWidth="1"/>
    <col min="5132" max="5375" width="9.140625" style="389"/>
    <col min="5376" max="5376" width="18.7109375" style="389" bestFit="1" customWidth="1"/>
    <col min="5377" max="5377" width="37.28515625" style="389" customWidth="1"/>
    <col min="5378" max="5378" width="9.28515625" style="389" bestFit="1" customWidth="1"/>
    <col min="5379" max="5379" width="15.85546875" style="389" customWidth="1"/>
    <col min="5380" max="5380" width="32.85546875" style="389" customWidth="1"/>
    <col min="5381" max="5381" width="16.28515625" style="389" customWidth="1"/>
    <col min="5382" max="5382" width="40.85546875" style="389" customWidth="1"/>
    <col min="5383" max="5383" width="20" style="389" customWidth="1"/>
    <col min="5384" max="5384" width="24.85546875" style="389" customWidth="1"/>
    <col min="5385" max="5385" width="48.140625" style="389" customWidth="1"/>
    <col min="5386" max="5386" width="16.140625" style="389" customWidth="1"/>
    <col min="5387" max="5387" width="15.28515625" style="389" customWidth="1"/>
    <col min="5388" max="5631" width="9.140625" style="389"/>
    <col min="5632" max="5632" width="18.7109375" style="389" bestFit="1" customWidth="1"/>
    <col min="5633" max="5633" width="37.28515625" style="389" customWidth="1"/>
    <col min="5634" max="5634" width="9.28515625" style="389" bestFit="1" customWidth="1"/>
    <col min="5635" max="5635" width="15.85546875" style="389" customWidth="1"/>
    <col min="5636" max="5636" width="32.85546875" style="389" customWidth="1"/>
    <col min="5637" max="5637" width="16.28515625" style="389" customWidth="1"/>
    <col min="5638" max="5638" width="40.85546875" style="389" customWidth="1"/>
    <col min="5639" max="5639" width="20" style="389" customWidth="1"/>
    <col min="5640" max="5640" width="24.85546875" style="389" customWidth="1"/>
    <col min="5641" max="5641" width="48.140625" style="389" customWidth="1"/>
    <col min="5642" max="5642" width="16.140625" style="389" customWidth="1"/>
    <col min="5643" max="5643" width="15.28515625" style="389" customWidth="1"/>
    <col min="5644" max="5887" width="9.140625" style="389"/>
    <col min="5888" max="5888" width="18.7109375" style="389" bestFit="1" customWidth="1"/>
    <col min="5889" max="5889" width="37.28515625" style="389" customWidth="1"/>
    <col min="5890" max="5890" width="9.28515625" style="389" bestFit="1" customWidth="1"/>
    <col min="5891" max="5891" width="15.85546875" style="389" customWidth="1"/>
    <col min="5892" max="5892" width="32.85546875" style="389" customWidth="1"/>
    <col min="5893" max="5893" width="16.28515625" style="389" customWidth="1"/>
    <col min="5894" max="5894" width="40.85546875" style="389" customWidth="1"/>
    <col min="5895" max="5895" width="20" style="389" customWidth="1"/>
    <col min="5896" max="5896" width="24.85546875" style="389" customWidth="1"/>
    <col min="5897" max="5897" width="48.140625" style="389" customWidth="1"/>
    <col min="5898" max="5898" width="16.140625" style="389" customWidth="1"/>
    <col min="5899" max="5899" width="15.28515625" style="389" customWidth="1"/>
    <col min="5900" max="6143" width="9.140625" style="389"/>
    <col min="6144" max="6144" width="18.7109375" style="389" bestFit="1" customWidth="1"/>
    <col min="6145" max="6145" width="37.28515625" style="389" customWidth="1"/>
    <col min="6146" max="6146" width="9.28515625" style="389" bestFit="1" customWidth="1"/>
    <col min="6147" max="6147" width="15.85546875" style="389" customWidth="1"/>
    <col min="6148" max="6148" width="32.85546875" style="389" customWidth="1"/>
    <col min="6149" max="6149" width="16.28515625" style="389" customWidth="1"/>
    <col min="6150" max="6150" width="40.85546875" style="389" customWidth="1"/>
    <col min="6151" max="6151" width="20" style="389" customWidth="1"/>
    <col min="6152" max="6152" width="24.85546875" style="389" customWidth="1"/>
    <col min="6153" max="6153" width="48.140625" style="389" customWidth="1"/>
    <col min="6154" max="6154" width="16.140625" style="389" customWidth="1"/>
    <col min="6155" max="6155" width="15.28515625" style="389" customWidth="1"/>
    <col min="6156" max="6399" width="9.140625" style="389"/>
    <col min="6400" max="6400" width="18.7109375" style="389" bestFit="1" customWidth="1"/>
    <col min="6401" max="6401" width="37.28515625" style="389" customWidth="1"/>
    <col min="6402" max="6402" width="9.28515625" style="389" bestFit="1" customWidth="1"/>
    <col min="6403" max="6403" width="15.85546875" style="389" customWidth="1"/>
    <col min="6404" max="6404" width="32.85546875" style="389" customWidth="1"/>
    <col min="6405" max="6405" width="16.28515625" style="389" customWidth="1"/>
    <col min="6406" max="6406" width="40.85546875" style="389" customWidth="1"/>
    <col min="6407" max="6407" width="20" style="389" customWidth="1"/>
    <col min="6408" max="6408" width="24.85546875" style="389" customWidth="1"/>
    <col min="6409" max="6409" width="48.140625" style="389" customWidth="1"/>
    <col min="6410" max="6410" width="16.140625" style="389" customWidth="1"/>
    <col min="6411" max="6411" width="15.28515625" style="389" customWidth="1"/>
    <col min="6412" max="6655" width="9.140625" style="389"/>
    <col min="6656" max="6656" width="18.7109375" style="389" bestFit="1" customWidth="1"/>
    <col min="6657" max="6657" width="37.28515625" style="389" customWidth="1"/>
    <col min="6658" max="6658" width="9.28515625" style="389" bestFit="1" customWidth="1"/>
    <col min="6659" max="6659" width="15.85546875" style="389" customWidth="1"/>
    <col min="6660" max="6660" width="32.85546875" style="389" customWidth="1"/>
    <col min="6661" max="6661" width="16.28515625" style="389" customWidth="1"/>
    <col min="6662" max="6662" width="40.85546875" style="389" customWidth="1"/>
    <col min="6663" max="6663" width="20" style="389" customWidth="1"/>
    <col min="6664" max="6664" width="24.85546875" style="389" customWidth="1"/>
    <col min="6665" max="6665" width="48.140625" style="389" customWidth="1"/>
    <col min="6666" max="6666" width="16.140625" style="389" customWidth="1"/>
    <col min="6667" max="6667" width="15.28515625" style="389" customWidth="1"/>
    <col min="6668" max="6911" width="9.140625" style="389"/>
    <col min="6912" max="6912" width="18.7109375" style="389" bestFit="1" customWidth="1"/>
    <col min="6913" max="6913" width="37.28515625" style="389" customWidth="1"/>
    <col min="6914" max="6914" width="9.28515625" style="389" bestFit="1" customWidth="1"/>
    <col min="6915" max="6915" width="15.85546875" style="389" customWidth="1"/>
    <col min="6916" max="6916" width="32.85546875" style="389" customWidth="1"/>
    <col min="6917" max="6917" width="16.28515625" style="389" customWidth="1"/>
    <col min="6918" max="6918" width="40.85546875" style="389" customWidth="1"/>
    <col min="6919" max="6919" width="20" style="389" customWidth="1"/>
    <col min="6920" max="6920" width="24.85546875" style="389" customWidth="1"/>
    <col min="6921" max="6921" width="48.140625" style="389" customWidth="1"/>
    <col min="6922" max="6922" width="16.140625" style="389" customWidth="1"/>
    <col min="6923" max="6923" width="15.28515625" style="389" customWidth="1"/>
    <col min="6924" max="7167" width="9.140625" style="389"/>
    <col min="7168" max="7168" width="18.7109375" style="389" bestFit="1" customWidth="1"/>
    <col min="7169" max="7169" width="37.28515625" style="389" customWidth="1"/>
    <col min="7170" max="7170" width="9.28515625" style="389" bestFit="1" customWidth="1"/>
    <col min="7171" max="7171" width="15.85546875" style="389" customWidth="1"/>
    <col min="7172" max="7172" width="32.85546875" style="389" customWidth="1"/>
    <col min="7173" max="7173" width="16.28515625" style="389" customWidth="1"/>
    <col min="7174" max="7174" width="40.85546875" style="389" customWidth="1"/>
    <col min="7175" max="7175" width="20" style="389" customWidth="1"/>
    <col min="7176" max="7176" width="24.85546875" style="389" customWidth="1"/>
    <col min="7177" max="7177" width="48.140625" style="389" customWidth="1"/>
    <col min="7178" max="7178" width="16.140625" style="389" customWidth="1"/>
    <col min="7179" max="7179" width="15.28515625" style="389" customWidth="1"/>
    <col min="7180" max="7423" width="9.140625" style="389"/>
    <col min="7424" max="7424" width="18.7109375" style="389" bestFit="1" customWidth="1"/>
    <col min="7425" max="7425" width="37.28515625" style="389" customWidth="1"/>
    <col min="7426" max="7426" width="9.28515625" style="389" bestFit="1" customWidth="1"/>
    <col min="7427" max="7427" width="15.85546875" style="389" customWidth="1"/>
    <col min="7428" max="7428" width="32.85546875" style="389" customWidth="1"/>
    <col min="7429" max="7429" width="16.28515625" style="389" customWidth="1"/>
    <col min="7430" max="7430" width="40.85546875" style="389" customWidth="1"/>
    <col min="7431" max="7431" width="20" style="389" customWidth="1"/>
    <col min="7432" max="7432" width="24.85546875" style="389" customWidth="1"/>
    <col min="7433" max="7433" width="48.140625" style="389" customWidth="1"/>
    <col min="7434" max="7434" width="16.140625" style="389" customWidth="1"/>
    <col min="7435" max="7435" width="15.28515625" style="389" customWidth="1"/>
    <col min="7436" max="7679" width="9.140625" style="389"/>
    <col min="7680" max="7680" width="18.7109375" style="389" bestFit="1" customWidth="1"/>
    <col min="7681" max="7681" width="37.28515625" style="389" customWidth="1"/>
    <col min="7682" max="7682" width="9.28515625" style="389" bestFit="1" customWidth="1"/>
    <col min="7683" max="7683" width="15.85546875" style="389" customWidth="1"/>
    <col min="7684" max="7684" width="32.85546875" style="389" customWidth="1"/>
    <col min="7685" max="7685" width="16.28515625" style="389" customWidth="1"/>
    <col min="7686" max="7686" width="40.85546875" style="389" customWidth="1"/>
    <col min="7687" max="7687" width="20" style="389" customWidth="1"/>
    <col min="7688" max="7688" width="24.85546875" style="389" customWidth="1"/>
    <col min="7689" max="7689" width="48.140625" style="389" customWidth="1"/>
    <col min="7690" max="7690" width="16.140625" style="389" customWidth="1"/>
    <col min="7691" max="7691" width="15.28515625" style="389" customWidth="1"/>
    <col min="7692" max="7935" width="9.140625" style="389"/>
    <col min="7936" max="7936" width="18.7109375" style="389" bestFit="1" customWidth="1"/>
    <col min="7937" max="7937" width="37.28515625" style="389" customWidth="1"/>
    <col min="7938" max="7938" width="9.28515625" style="389" bestFit="1" customWidth="1"/>
    <col min="7939" max="7939" width="15.85546875" style="389" customWidth="1"/>
    <col min="7940" max="7940" width="32.85546875" style="389" customWidth="1"/>
    <col min="7941" max="7941" width="16.28515625" style="389" customWidth="1"/>
    <col min="7942" max="7942" width="40.85546875" style="389" customWidth="1"/>
    <col min="7943" max="7943" width="20" style="389" customWidth="1"/>
    <col min="7944" max="7944" width="24.85546875" style="389" customWidth="1"/>
    <col min="7945" max="7945" width="48.140625" style="389" customWidth="1"/>
    <col min="7946" max="7946" width="16.140625" style="389" customWidth="1"/>
    <col min="7947" max="7947" width="15.28515625" style="389" customWidth="1"/>
    <col min="7948" max="8191" width="9.140625" style="389"/>
    <col min="8192" max="8192" width="18.7109375" style="389" bestFit="1" customWidth="1"/>
    <col min="8193" max="8193" width="37.28515625" style="389" customWidth="1"/>
    <col min="8194" max="8194" width="9.28515625" style="389" bestFit="1" customWidth="1"/>
    <col min="8195" max="8195" width="15.85546875" style="389" customWidth="1"/>
    <col min="8196" max="8196" width="32.85546875" style="389" customWidth="1"/>
    <col min="8197" max="8197" width="16.28515625" style="389" customWidth="1"/>
    <col min="8198" max="8198" width="40.85546875" style="389" customWidth="1"/>
    <col min="8199" max="8199" width="20" style="389" customWidth="1"/>
    <col min="8200" max="8200" width="24.85546875" style="389" customWidth="1"/>
    <col min="8201" max="8201" width="48.140625" style="389" customWidth="1"/>
    <col min="8202" max="8202" width="16.140625" style="389" customWidth="1"/>
    <col min="8203" max="8203" width="15.28515625" style="389" customWidth="1"/>
    <col min="8204" max="8447" width="9.140625" style="389"/>
    <col min="8448" max="8448" width="18.7109375" style="389" bestFit="1" customWidth="1"/>
    <col min="8449" max="8449" width="37.28515625" style="389" customWidth="1"/>
    <col min="8450" max="8450" width="9.28515625" style="389" bestFit="1" customWidth="1"/>
    <col min="8451" max="8451" width="15.85546875" style="389" customWidth="1"/>
    <col min="8452" max="8452" width="32.85546875" style="389" customWidth="1"/>
    <col min="8453" max="8453" width="16.28515625" style="389" customWidth="1"/>
    <col min="8454" max="8454" width="40.85546875" style="389" customWidth="1"/>
    <col min="8455" max="8455" width="20" style="389" customWidth="1"/>
    <col min="8456" max="8456" width="24.85546875" style="389" customWidth="1"/>
    <col min="8457" max="8457" width="48.140625" style="389" customWidth="1"/>
    <col min="8458" max="8458" width="16.140625" style="389" customWidth="1"/>
    <col min="8459" max="8459" width="15.28515625" style="389" customWidth="1"/>
    <col min="8460" max="8703" width="9.140625" style="389"/>
    <col min="8704" max="8704" width="18.7109375" style="389" bestFit="1" customWidth="1"/>
    <col min="8705" max="8705" width="37.28515625" style="389" customWidth="1"/>
    <col min="8706" max="8706" width="9.28515625" style="389" bestFit="1" customWidth="1"/>
    <col min="8707" max="8707" width="15.85546875" style="389" customWidth="1"/>
    <col min="8708" max="8708" width="32.85546875" style="389" customWidth="1"/>
    <col min="8709" max="8709" width="16.28515625" style="389" customWidth="1"/>
    <col min="8710" max="8710" width="40.85546875" style="389" customWidth="1"/>
    <col min="8711" max="8711" width="20" style="389" customWidth="1"/>
    <col min="8712" max="8712" width="24.85546875" style="389" customWidth="1"/>
    <col min="8713" max="8713" width="48.140625" style="389" customWidth="1"/>
    <col min="8714" max="8714" width="16.140625" style="389" customWidth="1"/>
    <col min="8715" max="8715" width="15.28515625" style="389" customWidth="1"/>
    <col min="8716" max="8959" width="9.140625" style="389"/>
    <col min="8960" max="8960" width="18.7109375" style="389" bestFit="1" customWidth="1"/>
    <col min="8961" max="8961" width="37.28515625" style="389" customWidth="1"/>
    <col min="8962" max="8962" width="9.28515625" style="389" bestFit="1" customWidth="1"/>
    <col min="8963" max="8963" width="15.85546875" style="389" customWidth="1"/>
    <col min="8964" max="8964" width="32.85546875" style="389" customWidth="1"/>
    <col min="8965" max="8965" width="16.28515625" style="389" customWidth="1"/>
    <col min="8966" max="8966" width="40.85546875" style="389" customWidth="1"/>
    <col min="8967" max="8967" width="20" style="389" customWidth="1"/>
    <col min="8968" max="8968" width="24.85546875" style="389" customWidth="1"/>
    <col min="8969" max="8969" width="48.140625" style="389" customWidth="1"/>
    <col min="8970" max="8970" width="16.140625" style="389" customWidth="1"/>
    <col min="8971" max="8971" width="15.28515625" style="389" customWidth="1"/>
    <col min="8972" max="9215" width="9.140625" style="389"/>
    <col min="9216" max="9216" width="18.7109375" style="389" bestFit="1" customWidth="1"/>
    <col min="9217" max="9217" width="37.28515625" style="389" customWidth="1"/>
    <col min="9218" max="9218" width="9.28515625" style="389" bestFit="1" customWidth="1"/>
    <col min="9219" max="9219" width="15.85546875" style="389" customWidth="1"/>
    <col min="9220" max="9220" width="32.85546875" style="389" customWidth="1"/>
    <col min="9221" max="9221" width="16.28515625" style="389" customWidth="1"/>
    <col min="9222" max="9222" width="40.85546875" style="389" customWidth="1"/>
    <col min="9223" max="9223" width="20" style="389" customWidth="1"/>
    <col min="9224" max="9224" width="24.85546875" style="389" customWidth="1"/>
    <col min="9225" max="9225" width="48.140625" style="389" customWidth="1"/>
    <col min="9226" max="9226" width="16.140625" style="389" customWidth="1"/>
    <col min="9227" max="9227" width="15.28515625" style="389" customWidth="1"/>
    <col min="9228" max="9471" width="9.140625" style="389"/>
    <col min="9472" max="9472" width="18.7109375" style="389" bestFit="1" customWidth="1"/>
    <col min="9473" max="9473" width="37.28515625" style="389" customWidth="1"/>
    <col min="9474" max="9474" width="9.28515625" style="389" bestFit="1" customWidth="1"/>
    <col min="9475" max="9475" width="15.85546875" style="389" customWidth="1"/>
    <col min="9476" max="9476" width="32.85546875" style="389" customWidth="1"/>
    <col min="9477" max="9477" width="16.28515625" style="389" customWidth="1"/>
    <col min="9478" max="9478" width="40.85546875" style="389" customWidth="1"/>
    <col min="9479" max="9479" width="20" style="389" customWidth="1"/>
    <col min="9480" max="9480" width="24.85546875" style="389" customWidth="1"/>
    <col min="9481" max="9481" width="48.140625" style="389" customWidth="1"/>
    <col min="9482" max="9482" width="16.140625" style="389" customWidth="1"/>
    <col min="9483" max="9483" width="15.28515625" style="389" customWidth="1"/>
    <col min="9484" max="9727" width="9.140625" style="389"/>
    <col min="9728" max="9728" width="18.7109375" style="389" bestFit="1" customWidth="1"/>
    <col min="9729" max="9729" width="37.28515625" style="389" customWidth="1"/>
    <col min="9730" max="9730" width="9.28515625" style="389" bestFit="1" customWidth="1"/>
    <col min="9731" max="9731" width="15.85546875" style="389" customWidth="1"/>
    <col min="9732" max="9732" width="32.85546875" style="389" customWidth="1"/>
    <col min="9733" max="9733" width="16.28515625" style="389" customWidth="1"/>
    <col min="9734" max="9734" width="40.85546875" style="389" customWidth="1"/>
    <col min="9735" max="9735" width="20" style="389" customWidth="1"/>
    <col min="9736" max="9736" width="24.85546875" style="389" customWidth="1"/>
    <col min="9737" max="9737" width="48.140625" style="389" customWidth="1"/>
    <col min="9738" max="9738" width="16.140625" style="389" customWidth="1"/>
    <col min="9739" max="9739" width="15.28515625" style="389" customWidth="1"/>
    <col min="9740" max="9983" width="9.140625" style="389"/>
    <col min="9984" max="9984" width="18.7109375" style="389" bestFit="1" customWidth="1"/>
    <col min="9985" max="9985" width="37.28515625" style="389" customWidth="1"/>
    <col min="9986" max="9986" width="9.28515625" style="389" bestFit="1" customWidth="1"/>
    <col min="9987" max="9987" width="15.85546875" style="389" customWidth="1"/>
    <col min="9988" max="9988" width="32.85546875" style="389" customWidth="1"/>
    <col min="9989" max="9989" width="16.28515625" style="389" customWidth="1"/>
    <col min="9990" max="9990" width="40.85546875" style="389" customWidth="1"/>
    <col min="9991" max="9991" width="20" style="389" customWidth="1"/>
    <col min="9992" max="9992" width="24.85546875" style="389" customWidth="1"/>
    <col min="9993" max="9993" width="48.140625" style="389" customWidth="1"/>
    <col min="9994" max="9994" width="16.140625" style="389" customWidth="1"/>
    <col min="9995" max="9995" width="15.28515625" style="389" customWidth="1"/>
    <col min="9996" max="10239" width="9.140625" style="389"/>
    <col min="10240" max="10240" width="18.7109375" style="389" bestFit="1" customWidth="1"/>
    <col min="10241" max="10241" width="37.28515625" style="389" customWidth="1"/>
    <col min="10242" max="10242" width="9.28515625" style="389" bestFit="1" customWidth="1"/>
    <col min="10243" max="10243" width="15.85546875" style="389" customWidth="1"/>
    <col min="10244" max="10244" width="32.85546875" style="389" customWidth="1"/>
    <col min="10245" max="10245" width="16.28515625" style="389" customWidth="1"/>
    <col min="10246" max="10246" width="40.85546875" style="389" customWidth="1"/>
    <col min="10247" max="10247" width="20" style="389" customWidth="1"/>
    <col min="10248" max="10248" width="24.85546875" style="389" customWidth="1"/>
    <col min="10249" max="10249" width="48.140625" style="389" customWidth="1"/>
    <col min="10250" max="10250" width="16.140625" style="389" customWidth="1"/>
    <col min="10251" max="10251" width="15.28515625" style="389" customWidth="1"/>
    <col min="10252" max="10495" width="9.140625" style="389"/>
    <col min="10496" max="10496" width="18.7109375" style="389" bestFit="1" customWidth="1"/>
    <col min="10497" max="10497" width="37.28515625" style="389" customWidth="1"/>
    <col min="10498" max="10498" width="9.28515625" style="389" bestFit="1" customWidth="1"/>
    <col min="10499" max="10499" width="15.85546875" style="389" customWidth="1"/>
    <col min="10500" max="10500" width="32.85546875" style="389" customWidth="1"/>
    <col min="10501" max="10501" width="16.28515625" style="389" customWidth="1"/>
    <col min="10502" max="10502" width="40.85546875" style="389" customWidth="1"/>
    <col min="10503" max="10503" width="20" style="389" customWidth="1"/>
    <col min="10504" max="10504" width="24.85546875" style="389" customWidth="1"/>
    <col min="10505" max="10505" width="48.140625" style="389" customWidth="1"/>
    <col min="10506" max="10506" width="16.140625" style="389" customWidth="1"/>
    <col min="10507" max="10507" width="15.28515625" style="389" customWidth="1"/>
    <col min="10508" max="10751" width="9.140625" style="389"/>
    <col min="10752" max="10752" width="18.7109375" style="389" bestFit="1" customWidth="1"/>
    <col min="10753" max="10753" width="37.28515625" style="389" customWidth="1"/>
    <col min="10754" max="10754" width="9.28515625" style="389" bestFit="1" customWidth="1"/>
    <col min="10755" max="10755" width="15.85546875" style="389" customWidth="1"/>
    <col min="10756" max="10756" width="32.85546875" style="389" customWidth="1"/>
    <col min="10757" max="10757" width="16.28515625" style="389" customWidth="1"/>
    <col min="10758" max="10758" width="40.85546875" style="389" customWidth="1"/>
    <col min="10759" max="10759" width="20" style="389" customWidth="1"/>
    <col min="10760" max="10760" width="24.85546875" style="389" customWidth="1"/>
    <col min="10761" max="10761" width="48.140625" style="389" customWidth="1"/>
    <col min="10762" max="10762" width="16.140625" style="389" customWidth="1"/>
    <col min="10763" max="10763" width="15.28515625" style="389" customWidth="1"/>
    <col min="10764" max="11007" width="9.140625" style="389"/>
    <col min="11008" max="11008" width="18.7109375" style="389" bestFit="1" customWidth="1"/>
    <col min="11009" max="11009" width="37.28515625" style="389" customWidth="1"/>
    <col min="11010" max="11010" width="9.28515625" style="389" bestFit="1" customWidth="1"/>
    <col min="11011" max="11011" width="15.85546875" style="389" customWidth="1"/>
    <col min="11012" max="11012" width="32.85546875" style="389" customWidth="1"/>
    <col min="11013" max="11013" width="16.28515625" style="389" customWidth="1"/>
    <col min="11014" max="11014" width="40.85546875" style="389" customWidth="1"/>
    <col min="11015" max="11015" width="20" style="389" customWidth="1"/>
    <col min="11016" max="11016" width="24.85546875" style="389" customWidth="1"/>
    <col min="11017" max="11017" width="48.140625" style="389" customWidth="1"/>
    <col min="11018" max="11018" width="16.140625" style="389" customWidth="1"/>
    <col min="11019" max="11019" width="15.28515625" style="389" customWidth="1"/>
    <col min="11020" max="11263" width="9.140625" style="389"/>
    <col min="11264" max="11264" width="18.7109375" style="389" bestFit="1" customWidth="1"/>
    <col min="11265" max="11265" width="37.28515625" style="389" customWidth="1"/>
    <col min="11266" max="11266" width="9.28515625" style="389" bestFit="1" customWidth="1"/>
    <col min="11267" max="11267" width="15.85546875" style="389" customWidth="1"/>
    <col min="11268" max="11268" width="32.85546875" style="389" customWidth="1"/>
    <col min="11269" max="11269" width="16.28515625" style="389" customWidth="1"/>
    <col min="11270" max="11270" width="40.85546875" style="389" customWidth="1"/>
    <col min="11271" max="11271" width="20" style="389" customWidth="1"/>
    <col min="11272" max="11272" width="24.85546875" style="389" customWidth="1"/>
    <col min="11273" max="11273" width="48.140625" style="389" customWidth="1"/>
    <col min="11274" max="11274" width="16.140625" style="389" customWidth="1"/>
    <col min="11275" max="11275" width="15.28515625" style="389" customWidth="1"/>
    <col min="11276" max="11519" width="9.140625" style="389"/>
    <col min="11520" max="11520" width="18.7109375" style="389" bestFit="1" customWidth="1"/>
    <col min="11521" max="11521" width="37.28515625" style="389" customWidth="1"/>
    <col min="11522" max="11522" width="9.28515625" style="389" bestFit="1" customWidth="1"/>
    <col min="11523" max="11523" width="15.85546875" style="389" customWidth="1"/>
    <col min="11524" max="11524" width="32.85546875" style="389" customWidth="1"/>
    <col min="11525" max="11525" width="16.28515625" style="389" customWidth="1"/>
    <col min="11526" max="11526" width="40.85546875" style="389" customWidth="1"/>
    <col min="11527" max="11527" width="20" style="389" customWidth="1"/>
    <col min="11528" max="11528" width="24.85546875" style="389" customWidth="1"/>
    <col min="11529" max="11529" width="48.140625" style="389" customWidth="1"/>
    <col min="11530" max="11530" width="16.140625" style="389" customWidth="1"/>
    <col min="11531" max="11531" width="15.28515625" style="389" customWidth="1"/>
    <col min="11532" max="11775" width="9.140625" style="389"/>
    <col min="11776" max="11776" width="18.7109375" style="389" bestFit="1" customWidth="1"/>
    <col min="11777" max="11777" width="37.28515625" style="389" customWidth="1"/>
    <col min="11778" max="11778" width="9.28515625" style="389" bestFit="1" customWidth="1"/>
    <col min="11779" max="11779" width="15.85546875" style="389" customWidth="1"/>
    <col min="11780" max="11780" width="32.85546875" style="389" customWidth="1"/>
    <col min="11781" max="11781" width="16.28515625" style="389" customWidth="1"/>
    <col min="11782" max="11782" width="40.85546875" style="389" customWidth="1"/>
    <col min="11783" max="11783" width="20" style="389" customWidth="1"/>
    <col min="11784" max="11784" width="24.85546875" style="389" customWidth="1"/>
    <col min="11785" max="11785" width="48.140625" style="389" customWidth="1"/>
    <col min="11786" max="11786" width="16.140625" style="389" customWidth="1"/>
    <col min="11787" max="11787" width="15.28515625" style="389" customWidth="1"/>
    <col min="11788" max="12031" width="9.140625" style="389"/>
    <col min="12032" max="12032" width="18.7109375" style="389" bestFit="1" customWidth="1"/>
    <col min="12033" max="12033" width="37.28515625" style="389" customWidth="1"/>
    <col min="12034" max="12034" width="9.28515625" style="389" bestFit="1" customWidth="1"/>
    <col min="12035" max="12035" width="15.85546875" style="389" customWidth="1"/>
    <col min="12036" max="12036" width="32.85546875" style="389" customWidth="1"/>
    <col min="12037" max="12037" width="16.28515625" style="389" customWidth="1"/>
    <col min="12038" max="12038" width="40.85546875" style="389" customWidth="1"/>
    <col min="12039" max="12039" width="20" style="389" customWidth="1"/>
    <col min="12040" max="12040" width="24.85546875" style="389" customWidth="1"/>
    <col min="12041" max="12041" width="48.140625" style="389" customWidth="1"/>
    <col min="12042" max="12042" width="16.140625" style="389" customWidth="1"/>
    <col min="12043" max="12043" width="15.28515625" style="389" customWidth="1"/>
    <col min="12044" max="12287" width="9.140625" style="389"/>
    <col min="12288" max="12288" width="18.7109375" style="389" bestFit="1" customWidth="1"/>
    <col min="12289" max="12289" width="37.28515625" style="389" customWidth="1"/>
    <col min="12290" max="12290" width="9.28515625" style="389" bestFit="1" customWidth="1"/>
    <col min="12291" max="12291" width="15.85546875" style="389" customWidth="1"/>
    <col min="12292" max="12292" width="32.85546875" style="389" customWidth="1"/>
    <col min="12293" max="12293" width="16.28515625" style="389" customWidth="1"/>
    <col min="12294" max="12294" width="40.85546875" style="389" customWidth="1"/>
    <col min="12295" max="12295" width="20" style="389" customWidth="1"/>
    <col min="12296" max="12296" width="24.85546875" style="389" customWidth="1"/>
    <col min="12297" max="12297" width="48.140625" style="389" customWidth="1"/>
    <col min="12298" max="12298" width="16.140625" style="389" customWidth="1"/>
    <col min="12299" max="12299" width="15.28515625" style="389" customWidth="1"/>
    <col min="12300" max="12543" width="9.140625" style="389"/>
    <col min="12544" max="12544" width="18.7109375" style="389" bestFit="1" customWidth="1"/>
    <col min="12545" max="12545" width="37.28515625" style="389" customWidth="1"/>
    <col min="12546" max="12546" width="9.28515625" style="389" bestFit="1" customWidth="1"/>
    <col min="12547" max="12547" width="15.85546875" style="389" customWidth="1"/>
    <col min="12548" max="12548" width="32.85546875" style="389" customWidth="1"/>
    <col min="12549" max="12549" width="16.28515625" style="389" customWidth="1"/>
    <col min="12550" max="12550" width="40.85546875" style="389" customWidth="1"/>
    <col min="12551" max="12551" width="20" style="389" customWidth="1"/>
    <col min="12552" max="12552" width="24.85546875" style="389" customWidth="1"/>
    <col min="12553" max="12553" width="48.140625" style="389" customWidth="1"/>
    <col min="12554" max="12554" width="16.140625" style="389" customWidth="1"/>
    <col min="12555" max="12555" width="15.28515625" style="389" customWidth="1"/>
    <col min="12556" max="12799" width="9.140625" style="389"/>
    <col min="12800" max="12800" width="18.7109375" style="389" bestFit="1" customWidth="1"/>
    <col min="12801" max="12801" width="37.28515625" style="389" customWidth="1"/>
    <col min="12802" max="12802" width="9.28515625" style="389" bestFit="1" customWidth="1"/>
    <col min="12803" max="12803" width="15.85546875" style="389" customWidth="1"/>
    <col min="12804" max="12804" width="32.85546875" style="389" customWidth="1"/>
    <col min="12805" max="12805" width="16.28515625" style="389" customWidth="1"/>
    <col min="12806" max="12806" width="40.85546875" style="389" customWidth="1"/>
    <col min="12807" max="12807" width="20" style="389" customWidth="1"/>
    <col min="12808" max="12808" width="24.85546875" style="389" customWidth="1"/>
    <col min="12809" max="12809" width="48.140625" style="389" customWidth="1"/>
    <col min="12810" max="12810" width="16.140625" style="389" customWidth="1"/>
    <col min="12811" max="12811" width="15.28515625" style="389" customWidth="1"/>
    <col min="12812" max="13055" width="9.140625" style="389"/>
    <col min="13056" max="13056" width="18.7109375" style="389" bestFit="1" customWidth="1"/>
    <col min="13057" max="13057" width="37.28515625" style="389" customWidth="1"/>
    <col min="13058" max="13058" width="9.28515625" style="389" bestFit="1" customWidth="1"/>
    <col min="13059" max="13059" width="15.85546875" style="389" customWidth="1"/>
    <col min="13060" max="13060" width="32.85546875" style="389" customWidth="1"/>
    <col min="13061" max="13061" width="16.28515625" style="389" customWidth="1"/>
    <col min="13062" max="13062" width="40.85546875" style="389" customWidth="1"/>
    <col min="13063" max="13063" width="20" style="389" customWidth="1"/>
    <col min="13064" max="13064" width="24.85546875" style="389" customWidth="1"/>
    <col min="13065" max="13065" width="48.140625" style="389" customWidth="1"/>
    <col min="13066" max="13066" width="16.140625" style="389" customWidth="1"/>
    <col min="13067" max="13067" width="15.28515625" style="389" customWidth="1"/>
    <col min="13068" max="13311" width="9.140625" style="389"/>
    <col min="13312" max="13312" width="18.7109375" style="389" bestFit="1" customWidth="1"/>
    <col min="13313" max="13313" width="37.28515625" style="389" customWidth="1"/>
    <col min="13314" max="13314" width="9.28515625" style="389" bestFit="1" customWidth="1"/>
    <col min="13315" max="13315" width="15.85546875" style="389" customWidth="1"/>
    <col min="13316" max="13316" width="32.85546875" style="389" customWidth="1"/>
    <col min="13317" max="13317" width="16.28515625" style="389" customWidth="1"/>
    <col min="13318" max="13318" width="40.85546875" style="389" customWidth="1"/>
    <col min="13319" max="13319" width="20" style="389" customWidth="1"/>
    <col min="13320" max="13320" width="24.85546875" style="389" customWidth="1"/>
    <col min="13321" max="13321" width="48.140625" style="389" customWidth="1"/>
    <col min="13322" max="13322" width="16.140625" style="389" customWidth="1"/>
    <col min="13323" max="13323" width="15.28515625" style="389" customWidth="1"/>
    <col min="13324" max="13567" width="9.140625" style="389"/>
    <col min="13568" max="13568" width="18.7109375" style="389" bestFit="1" customWidth="1"/>
    <col min="13569" max="13569" width="37.28515625" style="389" customWidth="1"/>
    <col min="13570" max="13570" width="9.28515625" style="389" bestFit="1" customWidth="1"/>
    <col min="13571" max="13571" width="15.85546875" style="389" customWidth="1"/>
    <col min="13572" max="13572" width="32.85546875" style="389" customWidth="1"/>
    <col min="13573" max="13573" width="16.28515625" style="389" customWidth="1"/>
    <col min="13574" max="13574" width="40.85546875" style="389" customWidth="1"/>
    <col min="13575" max="13575" width="20" style="389" customWidth="1"/>
    <col min="13576" max="13576" width="24.85546875" style="389" customWidth="1"/>
    <col min="13577" max="13577" width="48.140625" style="389" customWidth="1"/>
    <col min="13578" max="13578" width="16.140625" style="389" customWidth="1"/>
    <col min="13579" max="13579" width="15.28515625" style="389" customWidth="1"/>
    <col min="13580" max="13823" width="9.140625" style="389"/>
    <col min="13824" max="13824" width="18.7109375" style="389" bestFit="1" customWidth="1"/>
    <col min="13825" max="13825" width="37.28515625" style="389" customWidth="1"/>
    <col min="13826" max="13826" width="9.28515625" style="389" bestFit="1" customWidth="1"/>
    <col min="13827" max="13827" width="15.85546875" style="389" customWidth="1"/>
    <col min="13828" max="13828" width="32.85546875" style="389" customWidth="1"/>
    <col min="13829" max="13829" width="16.28515625" style="389" customWidth="1"/>
    <col min="13830" max="13830" width="40.85546875" style="389" customWidth="1"/>
    <col min="13831" max="13831" width="20" style="389" customWidth="1"/>
    <col min="13832" max="13832" width="24.85546875" style="389" customWidth="1"/>
    <col min="13833" max="13833" width="48.140625" style="389" customWidth="1"/>
    <col min="13834" max="13834" width="16.140625" style="389" customWidth="1"/>
    <col min="13835" max="13835" width="15.28515625" style="389" customWidth="1"/>
    <col min="13836" max="14079" width="9.140625" style="389"/>
    <col min="14080" max="14080" width="18.7109375" style="389" bestFit="1" customWidth="1"/>
    <col min="14081" max="14081" width="37.28515625" style="389" customWidth="1"/>
    <col min="14082" max="14082" width="9.28515625" style="389" bestFit="1" customWidth="1"/>
    <col min="14083" max="14083" width="15.85546875" style="389" customWidth="1"/>
    <col min="14084" max="14084" width="32.85546875" style="389" customWidth="1"/>
    <col min="14085" max="14085" width="16.28515625" style="389" customWidth="1"/>
    <col min="14086" max="14086" width="40.85546875" style="389" customWidth="1"/>
    <col min="14087" max="14087" width="20" style="389" customWidth="1"/>
    <col min="14088" max="14088" width="24.85546875" style="389" customWidth="1"/>
    <col min="14089" max="14089" width="48.140625" style="389" customWidth="1"/>
    <col min="14090" max="14090" width="16.140625" style="389" customWidth="1"/>
    <col min="14091" max="14091" width="15.28515625" style="389" customWidth="1"/>
    <col min="14092" max="14335" width="9.140625" style="389"/>
    <col min="14336" max="14336" width="18.7109375" style="389" bestFit="1" customWidth="1"/>
    <col min="14337" max="14337" width="37.28515625" style="389" customWidth="1"/>
    <col min="14338" max="14338" width="9.28515625" style="389" bestFit="1" customWidth="1"/>
    <col min="14339" max="14339" width="15.85546875" style="389" customWidth="1"/>
    <col min="14340" max="14340" width="32.85546875" style="389" customWidth="1"/>
    <col min="14341" max="14341" width="16.28515625" style="389" customWidth="1"/>
    <col min="14342" max="14342" width="40.85546875" style="389" customWidth="1"/>
    <col min="14343" max="14343" width="20" style="389" customWidth="1"/>
    <col min="14344" max="14344" width="24.85546875" style="389" customWidth="1"/>
    <col min="14345" max="14345" width="48.140625" style="389" customWidth="1"/>
    <col min="14346" max="14346" width="16.140625" style="389" customWidth="1"/>
    <col min="14347" max="14347" width="15.28515625" style="389" customWidth="1"/>
    <col min="14348" max="14591" width="9.140625" style="389"/>
    <col min="14592" max="14592" width="18.7109375" style="389" bestFit="1" customWidth="1"/>
    <col min="14593" max="14593" width="37.28515625" style="389" customWidth="1"/>
    <col min="14594" max="14594" width="9.28515625" style="389" bestFit="1" customWidth="1"/>
    <col min="14595" max="14595" width="15.85546875" style="389" customWidth="1"/>
    <col min="14596" max="14596" width="32.85546875" style="389" customWidth="1"/>
    <col min="14597" max="14597" width="16.28515625" style="389" customWidth="1"/>
    <col min="14598" max="14598" width="40.85546875" style="389" customWidth="1"/>
    <col min="14599" max="14599" width="20" style="389" customWidth="1"/>
    <col min="14600" max="14600" width="24.85546875" style="389" customWidth="1"/>
    <col min="14601" max="14601" width="48.140625" style="389" customWidth="1"/>
    <col min="14602" max="14602" width="16.140625" style="389" customWidth="1"/>
    <col min="14603" max="14603" width="15.28515625" style="389" customWidth="1"/>
    <col min="14604" max="14847" width="9.140625" style="389"/>
    <col min="14848" max="14848" width="18.7109375" style="389" bestFit="1" customWidth="1"/>
    <col min="14849" max="14849" width="37.28515625" style="389" customWidth="1"/>
    <col min="14850" max="14850" width="9.28515625" style="389" bestFit="1" customWidth="1"/>
    <col min="14851" max="14851" width="15.85546875" style="389" customWidth="1"/>
    <col min="14852" max="14852" width="32.85546875" style="389" customWidth="1"/>
    <col min="14853" max="14853" width="16.28515625" style="389" customWidth="1"/>
    <col min="14854" max="14854" width="40.85546875" style="389" customWidth="1"/>
    <col min="14855" max="14855" width="20" style="389" customWidth="1"/>
    <col min="14856" max="14856" width="24.85546875" style="389" customWidth="1"/>
    <col min="14857" max="14857" width="48.140625" style="389" customWidth="1"/>
    <col min="14858" max="14858" width="16.140625" style="389" customWidth="1"/>
    <col min="14859" max="14859" width="15.28515625" style="389" customWidth="1"/>
    <col min="14860" max="15103" width="9.140625" style="389"/>
    <col min="15104" max="15104" width="18.7109375" style="389" bestFit="1" customWidth="1"/>
    <col min="15105" max="15105" width="37.28515625" style="389" customWidth="1"/>
    <col min="15106" max="15106" width="9.28515625" style="389" bestFit="1" customWidth="1"/>
    <col min="15107" max="15107" width="15.85546875" style="389" customWidth="1"/>
    <col min="15108" max="15108" width="32.85546875" style="389" customWidth="1"/>
    <col min="15109" max="15109" width="16.28515625" style="389" customWidth="1"/>
    <col min="15110" max="15110" width="40.85546875" style="389" customWidth="1"/>
    <col min="15111" max="15111" width="20" style="389" customWidth="1"/>
    <col min="15112" max="15112" width="24.85546875" style="389" customWidth="1"/>
    <col min="15113" max="15113" width="48.140625" style="389" customWidth="1"/>
    <col min="15114" max="15114" width="16.140625" style="389" customWidth="1"/>
    <col min="15115" max="15115" width="15.28515625" style="389" customWidth="1"/>
    <col min="15116" max="15359" width="9.140625" style="389"/>
    <col min="15360" max="15360" width="18.7109375" style="389" bestFit="1" customWidth="1"/>
    <col min="15361" max="15361" width="37.28515625" style="389" customWidth="1"/>
    <col min="15362" max="15362" width="9.28515625" style="389" bestFit="1" customWidth="1"/>
    <col min="15363" max="15363" width="15.85546875" style="389" customWidth="1"/>
    <col min="15364" max="15364" width="32.85546875" style="389" customWidth="1"/>
    <col min="15365" max="15365" width="16.28515625" style="389" customWidth="1"/>
    <col min="15366" max="15366" width="40.85546875" style="389" customWidth="1"/>
    <col min="15367" max="15367" width="20" style="389" customWidth="1"/>
    <col min="15368" max="15368" width="24.85546875" style="389" customWidth="1"/>
    <col min="15369" max="15369" width="48.140625" style="389" customWidth="1"/>
    <col min="15370" max="15370" width="16.140625" style="389" customWidth="1"/>
    <col min="15371" max="15371" width="15.28515625" style="389" customWidth="1"/>
    <col min="15372" max="15615" width="9.140625" style="389"/>
    <col min="15616" max="15616" width="18.7109375" style="389" bestFit="1" customWidth="1"/>
    <col min="15617" max="15617" width="37.28515625" style="389" customWidth="1"/>
    <col min="15618" max="15618" width="9.28515625" style="389" bestFit="1" customWidth="1"/>
    <col min="15619" max="15619" width="15.85546875" style="389" customWidth="1"/>
    <col min="15620" max="15620" width="32.85546875" style="389" customWidth="1"/>
    <col min="15621" max="15621" width="16.28515625" style="389" customWidth="1"/>
    <col min="15622" max="15622" width="40.85546875" style="389" customWidth="1"/>
    <col min="15623" max="15623" width="20" style="389" customWidth="1"/>
    <col min="15624" max="15624" width="24.85546875" style="389" customWidth="1"/>
    <col min="15625" max="15625" width="48.140625" style="389" customWidth="1"/>
    <col min="15626" max="15626" width="16.140625" style="389" customWidth="1"/>
    <col min="15627" max="15627" width="15.28515625" style="389" customWidth="1"/>
    <col min="15628" max="15871" width="9.140625" style="389"/>
    <col min="15872" max="15872" width="18.7109375" style="389" bestFit="1" customWidth="1"/>
    <col min="15873" max="15873" width="37.28515625" style="389" customWidth="1"/>
    <col min="15874" max="15874" width="9.28515625" style="389" bestFit="1" customWidth="1"/>
    <col min="15875" max="15875" width="15.85546875" style="389" customWidth="1"/>
    <col min="15876" max="15876" width="32.85546875" style="389" customWidth="1"/>
    <col min="15877" max="15877" width="16.28515625" style="389" customWidth="1"/>
    <col min="15878" max="15878" width="40.85546875" style="389" customWidth="1"/>
    <col min="15879" max="15879" width="20" style="389" customWidth="1"/>
    <col min="15880" max="15880" width="24.85546875" style="389" customWidth="1"/>
    <col min="15881" max="15881" width="48.140625" style="389" customWidth="1"/>
    <col min="15882" max="15882" width="16.140625" style="389" customWidth="1"/>
    <col min="15883" max="15883" width="15.28515625" style="389" customWidth="1"/>
    <col min="15884" max="16127" width="9.140625" style="389"/>
    <col min="16128" max="16128" width="18.7109375" style="389" bestFit="1" customWidth="1"/>
    <col min="16129" max="16129" width="37.28515625" style="389" customWidth="1"/>
    <col min="16130" max="16130" width="9.28515625" style="389" bestFit="1" customWidth="1"/>
    <col min="16131" max="16131" width="15.85546875" style="389" customWidth="1"/>
    <col min="16132" max="16132" width="32.85546875" style="389" customWidth="1"/>
    <col min="16133" max="16133" width="16.28515625" style="389" customWidth="1"/>
    <col min="16134" max="16134" width="40.85546875" style="389" customWidth="1"/>
    <col min="16135" max="16135" width="20" style="389" customWidth="1"/>
    <col min="16136" max="16136" width="24.85546875" style="389" customWidth="1"/>
    <col min="16137" max="16137" width="48.140625" style="389" customWidth="1"/>
    <col min="16138" max="16138" width="16.140625" style="389" customWidth="1"/>
    <col min="16139" max="16139" width="15.28515625" style="389" customWidth="1"/>
    <col min="16140" max="16384" width="9.140625" style="389"/>
  </cols>
  <sheetData>
    <row r="1" spans="1:54" ht="24" customHeight="1">
      <c r="B1" s="954" t="s">
        <v>355</v>
      </c>
      <c r="C1" s="954"/>
      <c r="D1" s="954"/>
    </row>
    <row r="2" spans="1:54" ht="24" customHeight="1">
      <c r="A2" s="955" t="s">
        <v>356</v>
      </c>
      <c r="B2" s="955"/>
      <c r="C2" s="955"/>
      <c r="D2" s="955"/>
      <c r="E2" s="955"/>
      <c r="J2" s="390"/>
      <c r="K2" s="391"/>
    </row>
    <row r="3" spans="1:54" s="393" customFormat="1" ht="24" customHeight="1">
      <c r="A3" s="925" t="s">
        <v>357</v>
      </c>
      <c r="B3" s="392" t="s">
        <v>358</v>
      </c>
      <c r="C3" s="392" t="s">
        <v>6</v>
      </c>
      <c r="D3" s="392" t="s">
        <v>359</v>
      </c>
      <c r="E3" s="392" t="s">
        <v>360</v>
      </c>
      <c r="F3" s="956" t="s">
        <v>361</v>
      </c>
      <c r="G3" s="956"/>
    </row>
    <row r="4" spans="1:54" ht="24" customHeight="1">
      <c r="A4" s="394">
        <v>7130200201</v>
      </c>
      <c r="B4" s="395" t="s">
        <v>362</v>
      </c>
      <c r="C4" s="396" t="s">
        <v>67</v>
      </c>
      <c r="D4" s="397">
        <v>4073</v>
      </c>
      <c r="E4" s="398"/>
      <c r="F4" s="398"/>
      <c r="G4" s="395" t="s">
        <v>38</v>
      </c>
      <c r="H4" s="399"/>
    </row>
    <row r="5" spans="1:54" ht="27.75" customHeight="1">
      <c r="A5" s="394">
        <v>7130200001</v>
      </c>
      <c r="B5" s="395" t="s">
        <v>363</v>
      </c>
      <c r="C5" s="396" t="s">
        <v>67</v>
      </c>
      <c r="D5" s="397">
        <v>3552</v>
      </c>
      <c r="E5" s="398"/>
      <c r="F5" s="400"/>
      <c r="G5" s="395" t="s">
        <v>364</v>
      </c>
      <c r="H5" s="399"/>
    </row>
    <row r="6" spans="1:54" ht="24" customHeight="1">
      <c r="A6" s="396">
        <v>7130200202</v>
      </c>
      <c r="B6" s="395" t="s">
        <v>365</v>
      </c>
      <c r="C6" s="396" t="s">
        <v>67</v>
      </c>
      <c r="D6" s="397">
        <v>2970</v>
      </c>
      <c r="E6" s="398"/>
      <c r="F6" s="401"/>
      <c r="G6" s="395" t="s">
        <v>38</v>
      </c>
    </row>
    <row r="7" spans="1:54" ht="25.5" customHeight="1">
      <c r="A7" s="402">
        <v>7130200204</v>
      </c>
      <c r="B7" s="403" t="s">
        <v>366</v>
      </c>
      <c r="C7" s="404" t="s">
        <v>367</v>
      </c>
      <c r="D7" s="397">
        <v>206.73</v>
      </c>
      <c r="E7" s="403" t="s">
        <v>368</v>
      </c>
      <c r="F7" s="405"/>
      <c r="G7" s="398"/>
    </row>
    <row r="8" spans="1:54" ht="24" customHeight="1">
      <c r="A8" s="402">
        <v>7130200401</v>
      </c>
      <c r="B8" s="403" t="s">
        <v>369</v>
      </c>
      <c r="C8" s="404" t="s">
        <v>267</v>
      </c>
      <c r="D8" s="397">
        <v>403.2</v>
      </c>
      <c r="E8" s="405" t="e">
        <f>VLOOKUP(C8,[0]!A:D4,0)</f>
        <v>#REF!</v>
      </c>
      <c r="F8" s="405"/>
      <c r="G8" s="398"/>
    </row>
    <row r="9" spans="1:54" ht="24" customHeight="1">
      <c r="A9" s="402">
        <v>7130201343</v>
      </c>
      <c r="B9" s="403" t="s">
        <v>370</v>
      </c>
      <c r="C9" s="396" t="s">
        <v>100</v>
      </c>
      <c r="D9" s="397">
        <v>34.5</v>
      </c>
      <c r="E9" s="405"/>
      <c r="F9" s="405"/>
      <c r="G9" s="395" t="s">
        <v>38</v>
      </c>
    </row>
    <row r="10" spans="1:54" ht="24" customHeight="1">
      <c r="A10" s="406">
        <v>7130210809</v>
      </c>
      <c r="B10" s="395" t="s">
        <v>371</v>
      </c>
      <c r="C10" s="396" t="s">
        <v>211</v>
      </c>
      <c r="D10" s="397">
        <v>428.26</v>
      </c>
      <c r="E10" s="405" t="s">
        <v>372</v>
      </c>
      <c r="F10" s="405"/>
      <c r="G10" s="398"/>
    </row>
    <row r="11" spans="1:54" ht="24" customHeight="1">
      <c r="A11" s="402">
        <v>7130211121</v>
      </c>
      <c r="B11" s="403" t="s">
        <v>373</v>
      </c>
      <c r="C11" s="404" t="s">
        <v>40</v>
      </c>
      <c r="D11" s="397">
        <v>327.87</v>
      </c>
      <c r="E11" s="405"/>
      <c r="F11" s="405"/>
      <c r="G11" s="398"/>
    </row>
    <row r="12" spans="1:54" ht="24" customHeight="1">
      <c r="A12" s="406">
        <v>7130211158</v>
      </c>
      <c r="B12" s="395" t="s">
        <v>374</v>
      </c>
      <c r="C12" s="396" t="s">
        <v>211</v>
      </c>
      <c r="D12" s="397">
        <v>191.67</v>
      </c>
      <c r="E12" s="405" t="s">
        <v>375</v>
      </c>
      <c r="F12" s="405"/>
      <c r="G12" s="398"/>
    </row>
    <row r="13" spans="1:54" s="410" customFormat="1" ht="29.25" customHeight="1">
      <c r="A13" s="404">
        <v>7130300025</v>
      </c>
      <c r="B13" s="403" t="s">
        <v>376</v>
      </c>
      <c r="C13" s="397" t="s">
        <v>377</v>
      </c>
      <c r="D13" s="397">
        <v>230806.86</v>
      </c>
      <c r="E13" s="403" t="s">
        <v>378</v>
      </c>
      <c r="F13" s="407" t="s">
        <v>379</v>
      </c>
      <c r="G13" s="408"/>
      <c r="H13" s="40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row>
    <row r="14" spans="1:54" s="410" customFormat="1" ht="30" customHeight="1">
      <c r="A14" s="396">
        <v>7130310007</v>
      </c>
      <c r="B14" s="395" t="s">
        <v>380</v>
      </c>
      <c r="C14" s="396" t="s">
        <v>381</v>
      </c>
      <c r="D14" s="397">
        <v>65402.23</v>
      </c>
      <c r="E14" s="403" t="s">
        <v>382</v>
      </c>
      <c r="F14" s="407" t="s">
        <v>379</v>
      </c>
      <c r="G14" s="398"/>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row>
    <row r="15" spans="1:54" s="410" customFormat="1" ht="30" customHeight="1">
      <c r="A15" s="396">
        <v>7130310008</v>
      </c>
      <c r="B15" s="395" t="s">
        <v>383</v>
      </c>
      <c r="C15" s="396" t="s">
        <v>381</v>
      </c>
      <c r="D15" s="397">
        <v>122207.07</v>
      </c>
      <c r="E15" s="403" t="s">
        <v>384</v>
      </c>
      <c r="F15" s="407" t="s">
        <v>379</v>
      </c>
      <c r="G15" s="39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row>
    <row r="16" spans="1:54" ht="30" customHeight="1">
      <c r="A16" s="402">
        <v>7130310020</v>
      </c>
      <c r="B16" s="395" t="s">
        <v>385</v>
      </c>
      <c r="C16" s="404" t="s">
        <v>377</v>
      </c>
      <c r="D16" s="397">
        <v>2754595.78</v>
      </c>
      <c r="E16" s="403" t="s">
        <v>386</v>
      </c>
      <c r="F16" s="405"/>
      <c r="G16" s="398"/>
    </row>
    <row r="17" spans="1:54" s="410" customFormat="1" ht="30" customHeight="1">
      <c r="A17" s="396">
        <v>7130310021</v>
      </c>
      <c r="B17" s="395" t="s">
        <v>387</v>
      </c>
      <c r="C17" s="396" t="s">
        <v>381</v>
      </c>
      <c r="D17" s="397">
        <v>42112.89</v>
      </c>
      <c r="E17" s="403" t="s">
        <v>388</v>
      </c>
      <c r="F17" s="407" t="s">
        <v>379</v>
      </c>
      <c r="G17" s="398"/>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row>
    <row r="18" spans="1:54" s="410" customFormat="1" ht="30" customHeight="1">
      <c r="A18" s="396">
        <v>7130310022</v>
      </c>
      <c r="B18" s="395" t="s">
        <v>389</v>
      </c>
      <c r="C18" s="396" t="s">
        <v>381</v>
      </c>
      <c r="D18" s="397">
        <v>47771.26</v>
      </c>
      <c r="E18" s="403" t="s">
        <v>390</v>
      </c>
      <c r="F18" s="407" t="s">
        <v>379</v>
      </c>
      <c r="G18" s="398"/>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row>
    <row r="19" spans="1:54" s="410" customFormat="1" ht="30" customHeight="1">
      <c r="A19" s="396">
        <v>7130310031</v>
      </c>
      <c r="B19" s="403" t="s">
        <v>391</v>
      </c>
      <c r="C19" s="397" t="s">
        <v>377</v>
      </c>
      <c r="D19" s="397">
        <v>96490</v>
      </c>
      <c r="E19" s="403" t="s">
        <v>392</v>
      </c>
      <c r="F19" s="407" t="s">
        <v>379</v>
      </c>
      <c r="G19" s="408"/>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row>
    <row r="20" spans="1:54" s="410" customFormat="1" ht="30" customHeight="1">
      <c r="A20" s="396">
        <v>7130310032</v>
      </c>
      <c r="B20" s="403" t="s">
        <v>393</v>
      </c>
      <c r="C20" s="397" t="s">
        <v>377</v>
      </c>
      <c r="D20" s="397">
        <v>106768.55</v>
      </c>
      <c r="E20" s="403" t="s">
        <v>394</v>
      </c>
      <c r="F20" s="407" t="s">
        <v>379</v>
      </c>
      <c r="G20" s="408"/>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row>
    <row r="21" spans="1:54" s="410" customFormat="1" ht="30" customHeight="1">
      <c r="A21" s="396">
        <v>7130310033</v>
      </c>
      <c r="B21" s="403" t="s">
        <v>395</v>
      </c>
      <c r="C21" s="397" t="s">
        <v>377</v>
      </c>
      <c r="D21" s="397">
        <v>112323.4</v>
      </c>
      <c r="E21" s="403" t="s">
        <v>396</v>
      </c>
      <c r="F21" s="407" t="s">
        <v>379</v>
      </c>
      <c r="G21" s="408"/>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row>
    <row r="22" spans="1:54" ht="30" customHeight="1">
      <c r="A22" s="411">
        <v>7130310038</v>
      </c>
      <c r="B22" s="395" t="s">
        <v>397</v>
      </c>
      <c r="C22" s="396" t="s">
        <v>398</v>
      </c>
      <c r="D22" s="397">
        <v>8.83</v>
      </c>
      <c r="E22" s="403" t="s">
        <v>399</v>
      </c>
      <c r="F22" s="405"/>
      <c r="G22" s="398"/>
    </row>
    <row r="23" spans="1:54" ht="30" customHeight="1">
      <c r="A23" s="411">
        <v>7130310039</v>
      </c>
      <c r="B23" s="395" t="s">
        <v>400</v>
      </c>
      <c r="C23" s="396" t="s">
        <v>398</v>
      </c>
      <c r="D23" s="397">
        <v>37.25</v>
      </c>
      <c r="E23" s="403" t="s">
        <v>401</v>
      </c>
      <c r="F23" s="405"/>
      <c r="G23" s="398"/>
    </row>
    <row r="24" spans="1:54" s="37" customFormat="1" ht="30" customHeight="1">
      <c r="A24" s="412">
        <v>7130310040</v>
      </c>
      <c r="B24" s="413" t="s">
        <v>402</v>
      </c>
      <c r="C24" s="414" t="s">
        <v>398</v>
      </c>
      <c r="D24" s="415">
        <v>77.180000000000007</v>
      </c>
      <c r="E24" s="416" t="s">
        <v>403</v>
      </c>
      <c r="F24" s="417"/>
      <c r="G24" s="53"/>
      <c r="I24" s="50"/>
    </row>
    <row r="25" spans="1:54" s="410" customFormat="1" ht="30" customHeight="1">
      <c r="A25" s="394">
        <v>7130310041</v>
      </c>
      <c r="B25" s="395" t="s">
        <v>404</v>
      </c>
      <c r="C25" s="396" t="s">
        <v>381</v>
      </c>
      <c r="D25" s="397">
        <v>130112.36</v>
      </c>
      <c r="E25" s="403" t="s">
        <v>405</v>
      </c>
      <c r="F25" s="407" t="s">
        <v>379</v>
      </c>
      <c r="G25" s="398"/>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row>
    <row r="26" spans="1:54" ht="30" customHeight="1">
      <c r="A26" s="394">
        <v>7130310042</v>
      </c>
      <c r="B26" s="395" t="s">
        <v>406</v>
      </c>
      <c r="C26" s="404" t="s">
        <v>377</v>
      </c>
      <c r="D26" s="397">
        <v>50387.44</v>
      </c>
      <c r="E26" s="403" t="s">
        <v>407</v>
      </c>
      <c r="F26" s="405"/>
      <c r="G26" s="398"/>
    </row>
    <row r="27" spans="1:54" ht="30" customHeight="1">
      <c r="A27" s="394">
        <v>7130310044</v>
      </c>
      <c r="B27" s="405" t="s">
        <v>402</v>
      </c>
      <c r="C27" s="404" t="s">
        <v>377</v>
      </c>
      <c r="D27" s="397">
        <v>73186.53</v>
      </c>
      <c r="E27" s="403" t="s">
        <v>408</v>
      </c>
      <c r="F27" s="405"/>
      <c r="G27" s="398"/>
    </row>
    <row r="28" spans="1:54" ht="24" customHeight="1">
      <c r="A28" s="402">
        <v>7130310005</v>
      </c>
      <c r="B28" s="405" t="s">
        <v>409</v>
      </c>
      <c r="C28" s="404" t="s">
        <v>377</v>
      </c>
      <c r="D28" s="397">
        <v>116310.39</v>
      </c>
      <c r="E28" s="403" t="s">
        <v>1929</v>
      </c>
      <c r="F28" s="405" t="s">
        <v>410</v>
      </c>
      <c r="G28" s="398"/>
    </row>
    <row r="29" spans="1:54" s="37" customFormat="1" ht="24" customHeight="1">
      <c r="A29" s="418">
        <v>7130310049</v>
      </c>
      <c r="B29" s="419" t="s">
        <v>411</v>
      </c>
      <c r="C29" s="420" t="s">
        <v>377</v>
      </c>
      <c r="D29" s="415"/>
      <c r="E29" s="417"/>
      <c r="F29" s="417"/>
      <c r="G29" s="931" t="s">
        <v>412</v>
      </c>
    </row>
    <row r="30" spans="1:54" s="37" customFormat="1" ht="24" customHeight="1">
      <c r="A30" s="422">
        <v>7130310050</v>
      </c>
      <c r="B30" s="419" t="s">
        <v>413</v>
      </c>
      <c r="C30" s="420" t="s">
        <v>377</v>
      </c>
      <c r="D30" s="415"/>
      <c r="E30" s="417"/>
      <c r="F30" s="417"/>
      <c r="G30" s="931" t="s">
        <v>412</v>
      </c>
    </row>
    <row r="31" spans="1:54" ht="24" customHeight="1">
      <c r="A31" s="402">
        <v>7130310051</v>
      </c>
      <c r="B31" s="405" t="s">
        <v>414</v>
      </c>
      <c r="C31" s="404" t="s">
        <v>377</v>
      </c>
      <c r="D31" s="397">
        <v>1179526.05</v>
      </c>
      <c r="E31" s="403" t="s">
        <v>415</v>
      </c>
      <c r="F31" s="405"/>
      <c r="G31" s="398"/>
    </row>
    <row r="32" spans="1:54" ht="24" customHeight="1">
      <c r="A32" s="402">
        <v>7130310052</v>
      </c>
      <c r="B32" s="405" t="s">
        <v>416</v>
      </c>
      <c r="C32" s="404" t="s">
        <v>377</v>
      </c>
      <c r="D32" s="397">
        <v>1447935.52</v>
      </c>
      <c r="E32" s="405"/>
      <c r="F32" s="405"/>
      <c r="G32" s="398"/>
    </row>
    <row r="33" spans="1:54" ht="24" customHeight="1">
      <c r="A33" s="402">
        <v>7130310053</v>
      </c>
      <c r="B33" s="405" t="s">
        <v>417</v>
      </c>
      <c r="C33" s="404" t="s">
        <v>377</v>
      </c>
      <c r="D33" s="397">
        <v>1654932.42</v>
      </c>
      <c r="E33" s="403" t="s">
        <v>418</v>
      </c>
      <c r="F33" s="405"/>
      <c r="G33" s="398"/>
    </row>
    <row r="34" spans="1:54" ht="24" customHeight="1">
      <c r="A34" s="402">
        <v>7130310054</v>
      </c>
      <c r="B34" s="405" t="s">
        <v>419</v>
      </c>
      <c r="C34" s="404" t="s">
        <v>377</v>
      </c>
      <c r="D34" s="397">
        <v>2104417.5699999998</v>
      </c>
      <c r="E34" s="403" t="s">
        <v>420</v>
      </c>
      <c r="F34" s="405"/>
      <c r="G34" s="398"/>
    </row>
    <row r="35" spans="1:54" ht="27.75" customHeight="1">
      <c r="A35" s="402">
        <v>7130310055</v>
      </c>
      <c r="B35" s="423" t="s">
        <v>421</v>
      </c>
      <c r="C35" s="404" t="s">
        <v>54</v>
      </c>
      <c r="D35" s="397">
        <v>23012.36</v>
      </c>
      <c r="E35" s="405"/>
      <c r="F35" s="405"/>
      <c r="G35" s="398"/>
    </row>
    <row r="36" spans="1:54" ht="27.75" customHeight="1">
      <c r="A36" s="402">
        <v>7130310056</v>
      </c>
      <c r="B36" s="423" t="s">
        <v>422</v>
      </c>
      <c r="C36" s="404" t="s">
        <v>54</v>
      </c>
      <c r="D36" s="397">
        <v>32874.800000000003</v>
      </c>
      <c r="E36" s="405"/>
      <c r="F36" s="405"/>
      <c r="G36" s="398"/>
    </row>
    <row r="37" spans="1:54" ht="32.25" customHeight="1">
      <c r="A37" s="402">
        <v>7130310057</v>
      </c>
      <c r="B37" s="403" t="s">
        <v>423</v>
      </c>
      <c r="C37" s="397" t="s">
        <v>377</v>
      </c>
      <c r="D37" s="397">
        <v>463325.39</v>
      </c>
      <c r="E37" s="403" t="s">
        <v>424</v>
      </c>
      <c r="F37" s="405"/>
      <c r="G37" s="398"/>
    </row>
    <row r="38" spans="1:54" ht="26.25" customHeight="1">
      <c r="A38" s="402">
        <v>7130310058</v>
      </c>
      <c r="B38" s="403" t="s">
        <v>425</v>
      </c>
      <c r="C38" s="397" t="s">
        <v>377</v>
      </c>
      <c r="D38" s="397">
        <v>656682.61</v>
      </c>
      <c r="E38" s="405"/>
      <c r="F38" s="405"/>
      <c r="G38" s="398"/>
    </row>
    <row r="39" spans="1:54" ht="27" customHeight="1">
      <c r="A39" s="402">
        <v>7130310059</v>
      </c>
      <c r="B39" s="403" t="s">
        <v>426</v>
      </c>
      <c r="C39" s="397" t="s">
        <v>377</v>
      </c>
      <c r="D39" s="397">
        <v>796973.34</v>
      </c>
      <c r="E39" s="405"/>
      <c r="F39" s="405"/>
      <c r="G39" s="398"/>
    </row>
    <row r="40" spans="1:54" ht="30.75" customHeight="1">
      <c r="A40" s="402">
        <v>7130310060</v>
      </c>
      <c r="B40" s="403" t="s">
        <v>427</v>
      </c>
      <c r="C40" s="397" t="s">
        <v>377</v>
      </c>
      <c r="D40" s="397">
        <v>931164.48</v>
      </c>
      <c r="E40" s="405"/>
      <c r="F40" s="405"/>
      <c r="G40" s="398"/>
    </row>
    <row r="41" spans="1:54" ht="30" customHeight="1">
      <c r="A41" s="402">
        <v>7130310061</v>
      </c>
      <c r="B41" s="423" t="s">
        <v>428</v>
      </c>
      <c r="C41" s="404" t="s">
        <v>54</v>
      </c>
      <c r="D41" s="397">
        <v>5022.54</v>
      </c>
      <c r="E41" s="403" t="s">
        <v>429</v>
      </c>
      <c r="F41" s="405"/>
      <c r="G41" s="398"/>
    </row>
    <row r="42" spans="1:54" ht="30" customHeight="1">
      <c r="A42" s="402">
        <v>7130310062</v>
      </c>
      <c r="B42" s="423" t="s">
        <v>430</v>
      </c>
      <c r="C42" s="404" t="s">
        <v>54</v>
      </c>
      <c r="D42" s="397">
        <v>5285.42</v>
      </c>
      <c r="E42" s="403" t="s">
        <v>429</v>
      </c>
      <c r="F42" s="405"/>
      <c r="G42" s="398"/>
    </row>
    <row r="43" spans="1:54" ht="30" customHeight="1">
      <c r="A43" s="394">
        <v>7130310063</v>
      </c>
      <c r="B43" s="403" t="s">
        <v>431</v>
      </c>
      <c r="C43" s="397" t="s">
        <v>377</v>
      </c>
      <c r="D43" s="397">
        <v>61321.97</v>
      </c>
      <c r="E43" s="403" t="s">
        <v>432</v>
      </c>
      <c r="F43" s="405"/>
      <c r="G43" s="408"/>
    </row>
    <row r="44" spans="1:54" s="410" customFormat="1" ht="30" customHeight="1">
      <c r="A44" s="394">
        <v>7130310065</v>
      </c>
      <c r="B44" s="403" t="s">
        <v>433</v>
      </c>
      <c r="C44" s="397" t="s">
        <v>377</v>
      </c>
      <c r="D44" s="397">
        <v>117768.87</v>
      </c>
      <c r="E44" s="403" t="s">
        <v>434</v>
      </c>
      <c r="F44" s="407" t="s">
        <v>379</v>
      </c>
      <c r="G44" s="408"/>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row>
    <row r="45" spans="1:54" ht="30" customHeight="1">
      <c r="A45" s="394">
        <v>7130310066</v>
      </c>
      <c r="B45" s="403" t="s">
        <v>435</v>
      </c>
      <c r="C45" s="397" t="s">
        <v>377</v>
      </c>
      <c r="D45" s="397">
        <v>117768.87</v>
      </c>
      <c r="E45" s="403" t="s">
        <v>436</v>
      </c>
      <c r="F45" s="407"/>
      <c r="G45" s="424"/>
    </row>
    <row r="46" spans="1:54" ht="27.75" customHeight="1">
      <c r="A46" s="394">
        <v>7130310068</v>
      </c>
      <c r="B46" s="425" t="s">
        <v>437</v>
      </c>
      <c r="C46" s="426" t="s">
        <v>377</v>
      </c>
      <c r="D46" s="397">
        <v>294627.23</v>
      </c>
      <c r="E46" s="403"/>
      <c r="F46" s="407"/>
      <c r="G46" s="400" t="s">
        <v>438</v>
      </c>
    </row>
    <row r="47" spans="1:54" ht="26.25" customHeight="1">
      <c r="A47" s="394">
        <v>7130310092</v>
      </c>
      <c r="B47" s="425" t="s">
        <v>439</v>
      </c>
      <c r="C47" s="426" t="s">
        <v>377</v>
      </c>
      <c r="D47" s="397">
        <v>367825.01</v>
      </c>
      <c r="E47" s="403"/>
      <c r="F47" s="407"/>
      <c r="G47" s="400" t="s">
        <v>438</v>
      </c>
    </row>
    <row r="48" spans="1:54" s="410" customFormat="1" ht="29.25" customHeight="1">
      <c r="A48" s="402">
        <v>7130310070</v>
      </c>
      <c r="B48" s="403" t="s">
        <v>440</v>
      </c>
      <c r="C48" s="397" t="s">
        <v>377</v>
      </c>
      <c r="D48" s="397">
        <v>70524.649999999994</v>
      </c>
      <c r="E48" s="405" t="s">
        <v>441</v>
      </c>
      <c r="F48" s="407" t="s">
        <v>379</v>
      </c>
      <c r="G48" s="423"/>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row>
    <row r="49" spans="1:54" s="410" customFormat="1" ht="28.5" customHeight="1">
      <c r="A49" s="402">
        <v>7130310073</v>
      </c>
      <c r="B49" s="403" t="s">
        <v>442</v>
      </c>
      <c r="C49" s="397" t="s">
        <v>377</v>
      </c>
      <c r="D49" s="397">
        <v>59413.59</v>
      </c>
      <c r="E49" s="405" t="s">
        <v>443</v>
      </c>
      <c r="F49" s="407" t="s">
        <v>379</v>
      </c>
      <c r="G49" s="423"/>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row>
    <row r="50" spans="1:54" ht="30" customHeight="1">
      <c r="A50" s="402">
        <v>7130640032</v>
      </c>
      <c r="B50" s="403" t="s">
        <v>444</v>
      </c>
      <c r="C50" s="397" t="s">
        <v>377</v>
      </c>
      <c r="D50" s="397">
        <v>1671521.94</v>
      </c>
      <c r="E50" s="403" t="s">
        <v>444</v>
      </c>
      <c r="F50" s="407"/>
      <c r="G50" s="400" t="s">
        <v>438</v>
      </c>
    </row>
    <row r="51" spans="1:54" ht="30" customHeight="1">
      <c r="A51" s="402">
        <v>7130310075</v>
      </c>
      <c r="B51" s="395" t="s">
        <v>445</v>
      </c>
      <c r="C51" s="404" t="s">
        <v>377</v>
      </c>
      <c r="D51" s="397">
        <v>2520644.81</v>
      </c>
      <c r="E51" s="403" t="s">
        <v>446</v>
      </c>
      <c r="F51" s="405"/>
      <c r="G51" s="427"/>
    </row>
    <row r="52" spans="1:54" ht="24" customHeight="1">
      <c r="A52" s="402">
        <v>7130310076</v>
      </c>
      <c r="B52" s="403" t="s">
        <v>447</v>
      </c>
      <c r="C52" s="396" t="s">
        <v>377</v>
      </c>
      <c r="D52" s="397">
        <v>672682.82</v>
      </c>
      <c r="E52" s="403" t="s">
        <v>448</v>
      </c>
      <c r="F52" s="428"/>
      <c r="G52" s="427"/>
    </row>
    <row r="53" spans="1:54" ht="24" customHeight="1">
      <c r="A53" s="402">
        <v>7130310077</v>
      </c>
      <c r="B53" s="403" t="s">
        <v>449</v>
      </c>
      <c r="C53" s="396" t="s">
        <v>377</v>
      </c>
      <c r="D53" s="397">
        <v>680588.82</v>
      </c>
      <c r="E53" s="403" t="s">
        <v>450</v>
      </c>
      <c r="F53" s="405"/>
      <c r="G53" s="427"/>
    </row>
    <row r="54" spans="1:54" ht="24" customHeight="1">
      <c r="A54" s="402">
        <v>7130310078</v>
      </c>
      <c r="B54" s="403" t="s">
        <v>451</v>
      </c>
      <c r="C54" s="396" t="s">
        <v>377</v>
      </c>
      <c r="D54" s="397">
        <v>1014895.08</v>
      </c>
      <c r="E54" s="403" t="s">
        <v>452</v>
      </c>
      <c r="F54" s="405"/>
      <c r="G54" s="427"/>
    </row>
    <row r="55" spans="1:54" ht="24" customHeight="1">
      <c r="A55" s="402">
        <v>7130310079</v>
      </c>
      <c r="B55" s="403" t="s">
        <v>453</v>
      </c>
      <c r="C55" s="396" t="s">
        <v>377</v>
      </c>
      <c r="D55" s="397">
        <v>1229656.7</v>
      </c>
      <c r="E55" s="403" t="s">
        <v>454</v>
      </c>
      <c r="F55" s="405"/>
      <c r="G55" s="427"/>
    </row>
    <row r="56" spans="1:54" ht="24" customHeight="1">
      <c r="A56" s="402">
        <v>7130310080</v>
      </c>
      <c r="B56" s="403" t="s">
        <v>455</v>
      </c>
      <c r="C56" s="396" t="s">
        <v>377</v>
      </c>
      <c r="D56" s="397">
        <v>1894584.94</v>
      </c>
      <c r="E56" s="403" t="s">
        <v>456</v>
      </c>
      <c r="F56" s="405"/>
      <c r="G56" s="427"/>
    </row>
    <row r="57" spans="1:54" ht="40.5" customHeight="1">
      <c r="A57" s="411">
        <v>7130310082</v>
      </c>
      <c r="B57" s="429" t="s">
        <v>457</v>
      </c>
      <c r="C57" s="396" t="s">
        <v>398</v>
      </c>
      <c r="D57" s="397">
        <v>18.8</v>
      </c>
      <c r="E57" s="429" t="s">
        <v>458</v>
      </c>
      <c r="F57" s="405"/>
      <c r="G57" s="430"/>
    </row>
    <row r="58" spans="1:54" ht="30" customHeight="1">
      <c r="A58" s="402">
        <v>7130310083</v>
      </c>
      <c r="B58" s="403" t="s">
        <v>459</v>
      </c>
      <c r="C58" s="431" t="s">
        <v>377</v>
      </c>
      <c r="D58" s="397">
        <v>431085.86</v>
      </c>
      <c r="E58" s="403" t="s">
        <v>460</v>
      </c>
      <c r="F58" s="405"/>
      <c r="G58" s="430"/>
    </row>
    <row r="59" spans="1:54" ht="30" customHeight="1">
      <c r="A59" s="402">
        <v>7130310084</v>
      </c>
      <c r="B59" s="403" t="s">
        <v>461</v>
      </c>
      <c r="C59" s="431" t="s">
        <v>377</v>
      </c>
      <c r="D59" s="397">
        <v>525646.63</v>
      </c>
      <c r="E59" s="403" t="s">
        <v>462</v>
      </c>
      <c r="F59" s="405"/>
      <c r="G59" s="430"/>
    </row>
    <row r="60" spans="1:54" ht="30" customHeight="1">
      <c r="A60" s="402">
        <v>7130310085</v>
      </c>
      <c r="B60" s="403" t="s">
        <v>463</v>
      </c>
      <c r="C60" s="431" t="s">
        <v>377</v>
      </c>
      <c r="D60" s="397">
        <v>793568.81</v>
      </c>
      <c r="E60" s="403" t="s">
        <v>464</v>
      </c>
      <c r="F60" s="405"/>
      <c r="G60" s="430"/>
    </row>
    <row r="61" spans="1:54" ht="30" customHeight="1">
      <c r="A61" s="402">
        <v>7130310086</v>
      </c>
      <c r="B61" s="403" t="s">
        <v>465</v>
      </c>
      <c r="C61" s="431" t="s">
        <v>377</v>
      </c>
      <c r="D61" s="397">
        <v>1515753.51</v>
      </c>
      <c r="E61" s="403" t="s">
        <v>466</v>
      </c>
      <c r="F61" s="405"/>
      <c r="G61" s="430"/>
    </row>
    <row r="62" spans="1:54" ht="30" customHeight="1">
      <c r="A62" s="402">
        <v>7130310087</v>
      </c>
      <c r="B62" s="403" t="s">
        <v>467</v>
      </c>
      <c r="C62" s="431" t="s">
        <v>377</v>
      </c>
      <c r="D62" s="397">
        <v>1926443.91</v>
      </c>
      <c r="E62" s="403" t="s">
        <v>468</v>
      </c>
      <c r="F62" s="405"/>
      <c r="G62" s="430"/>
    </row>
    <row r="63" spans="1:54" ht="30" customHeight="1">
      <c r="A63" s="402">
        <v>7130310088</v>
      </c>
      <c r="B63" s="425" t="s">
        <v>469</v>
      </c>
      <c r="C63" s="432" t="s">
        <v>54</v>
      </c>
      <c r="D63" s="397">
        <v>43712.19</v>
      </c>
      <c r="E63" s="425" t="s">
        <v>470</v>
      </c>
      <c r="F63" s="405"/>
      <c r="G63" s="430"/>
    </row>
    <row r="64" spans="1:54" ht="30" customHeight="1">
      <c r="A64" s="402">
        <v>7130310089</v>
      </c>
      <c r="B64" s="425" t="s">
        <v>471</v>
      </c>
      <c r="C64" s="432" t="s">
        <v>54</v>
      </c>
      <c r="D64" s="397">
        <v>73712.210000000006</v>
      </c>
      <c r="E64" s="425" t="s">
        <v>472</v>
      </c>
      <c r="F64" s="405"/>
      <c r="G64" s="430"/>
    </row>
    <row r="65" spans="1:54" ht="30" customHeight="1">
      <c r="A65" s="402">
        <v>7130310090</v>
      </c>
      <c r="B65" s="425" t="s">
        <v>473</v>
      </c>
      <c r="C65" s="432" t="s">
        <v>15</v>
      </c>
      <c r="D65" s="397">
        <v>82544.740000000005</v>
      </c>
      <c r="E65" s="425" t="s">
        <v>474</v>
      </c>
      <c r="F65" s="405"/>
      <c r="G65" s="430"/>
    </row>
    <row r="66" spans="1:54" s="410" customFormat="1" ht="30" customHeight="1">
      <c r="A66" s="411">
        <v>7130310652</v>
      </c>
      <c r="B66" s="395" t="s">
        <v>475</v>
      </c>
      <c r="C66" s="396" t="s">
        <v>381</v>
      </c>
      <c r="D66" s="397">
        <v>55212.05</v>
      </c>
      <c r="E66" s="403" t="s">
        <v>476</v>
      </c>
      <c r="F66" s="428"/>
      <c r="G66" s="427"/>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row>
    <row r="67" spans="1:54" s="37" customFormat="1" ht="30" customHeight="1">
      <c r="A67" s="433">
        <v>7130310652</v>
      </c>
      <c r="B67" s="413" t="s">
        <v>477</v>
      </c>
      <c r="C67" s="414" t="s">
        <v>381</v>
      </c>
      <c r="D67" s="415"/>
      <c r="E67" s="416" t="s">
        <v>476</v>
      </c>
      <c r="F67" s="417"/>
      <c r="G67" s="421" t="s">
        <v>412</v>
      </c>
    </row>
    <row r="68" spans="1:54" s="410" customFormat="1" ht="30" customHeight="1">
      <c r="A68" s="411">
        <v>7130310654</v>
      </c>
      <c r="B68" s="395" t="s">
        <v>478</v>
      </c>
      <c r="C68" s="396" t="s">
        <v>381</v>
      </c>
      <c r="D68" s="397">
        <v>98477.03</v>
      </c>
      <c r="E68" s="403" t="s">
        <v>479</v>
      </c>
      <c r="F68" s="428"/>
      <c r="G68" s="427"/>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89"/>
      <c r="AZ68" s="389"/>
      <c r="BA68" s="389"/>
      <c r="BB68" s="389"/>
    </row>
    <row r="69" spans="1:54" s="37" customFormat="1" ht="30" customHeight="1">
      <c r="A69" s="412">
        <v>7130310654</v>
      </c>
      <c r="B69" s="413" t="s">
        <v>480</v>
      </c>
      <c r="C69" s="414" t="s">
        <v>381</v>
      </c>
      <c r="D69" s="415"/>
      <c r="E69" s="416" t="s">
        <v>479</v>
      </c>
      <c r="F69" s="434"/>
      <c r="G69" s="421" t="s">
        <v>412</v>
      </c>
    </row>
    <row r="70" spans="1:54" s="410" customFormat="1" ht="30" customHeight="1">
      <c r="A70" s="411">
        <v>7130310658</v>
      </c>
      <c r="B70" s="395" t="s">
        <v>481</v>
      </c>
      <c r="C70" s="396" t="s">
        <v>381</v>
      </c>
      <c r="D70" s="397">
        <v>187860.79</v>
      </c>
      <c r="E70" s="403" t="s">
        <v>482</v>
      </c>
      <c r="F70" s="428"/>
      <c r="G70" s="427"/>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c r="BA70" s="389"/>
      <c r="BB70" s="389"/>
    </row>
    <row r="71" spans="1:54" ht="30" customHeight="1">
      <c r="A71" s="411">
        <v>7130310681</v>
      </c>
      <c r="B71" s="395" t="s">
        <v>483</v>
      </c>
      <c r="C71" s="396" t="s">
        <v>381</v>
      </c>
      <c r="D71" s="397">
        <v>235583.34</v>
      </c>
      <c r="E71" s="403" t="s">
        <v>484</v>
      </c>
      <c r="F71" s="428"/>
      <c r="G71" s="423"/>
    </row>
    <row r="72" spans="1:54" s="410" customFormat="1" ht="30" customHeight="1">
      <c r="A72" s="411">
        <v>7130310660</v>
      </c>
      <c r="B72" s="395" t="s">
        <v>485</v>
      </c>
      <c r="C72" s="396" t="s">
        <v>381</v>
      </c>
      <c r="D72" s="397">
        <v>281378.06</v>
      </c>
      <c r="E72" s="403" t="s">
        <v>484</v>
      </c>
      <c r="F72" s="428"/>
      <c r="G72" s="427"/>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row>
    <row r="73" spans="1:54" ht="30" customHeight="1">
      <c r="A73" s="411">
        <v>7130310662</v>
      </c>
      <c r="B73" s="395" t="s">
        <v>486</v>
      </c>
      <c r="C73" s="396" t="s">
        <v>381</v>
      </c>
      <c r="D73" s="397">
        <v>242759.81</v>
      </c>
      <c r="E73" s="403" t="s">
        <v>487</v>
      </c>
      <c r="F73" s="428"/>
      <c r="G73" s="427"/>
    </row>
    <row r="74" spans="1:54" s="410" customFormat="1" ht="30" customHeight="1">
      <c r="A74" s="402">
        <v>7130311008</v>
      </c>
      <c r="B74" s="395" t="s">
        <v>488</v>
      </c>
      <c r="C74" s="396" t="s">
        <v>489</v>
      </c>
      <c r="D74" s="397">
        <v>24780.34</v>
      </c>
      <c r="E74" s="403" t="s">
        <v>490</v>
      </c>
      <c r="F74" s="428"/>
      <c r="G74" s="427"/>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89"/>
      <c r="AZ74" s="389"/>
      <c r="BA74" s="389"/>
      <c r="BB74" s="389"/>
    </row>
    <row r="75" spans="1:54" s="410" customFormat="1" ht="30" customHeight="1">
      <c r="A75" s="394">
        <v>7130311009</v>
      </c>
      <c r="B75" s="395" t="s">
        <v>491</v>
      </c>
      <c r="C75" s="396" t="s">
        <v>489</v>
      </c>
      <c r="D75" s="397">
        <v>57610.87</v>
      </c>
      <c r="E75" s="403" t="s">
        <v>492</v>
      </c>
      <c r="F75" s="428"/>
      <c r="G75" s="427"/>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389"/>
    </row>
    <row r="76" spans="1:54" s="410" customFormat="1" ht="30" customHeight="1">
      <c r="A76" s="394">
        <v>7130311010</v>
      </c>
      <c r="B76" s="395" t="s">
        <v>447</v>
      </c>
      <c r="C76" s="396" t="s">
        <v>489</v>
      </c>
      <c r="D76" s="397">
        <v>77625.06</v>
      </c>
      <c r="E76" s="403" t="s">
        <v>493</v>
      </c>
      <c r="F76" s="428"/>
      <c r="G76" s="427"/>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row>
    <row r="77" spans="1:54" s="410" customFormat="1" ht="30" customHeight="1">
      <c r="A77" s="394">
        <v>7130311011</v>
      </c>
      <c r="B77" s="395" t="s">
        <v>494</v>
      </c>
      <c r="C77" s="396" t="s">
        <v>489</v>
      </c>
      <c r="D77" s="397">
        <v>150726.82</v>
      </c>
      <c r="E77" s="403" t="s">
        <v>495</v>
      </c>
      <c r="F77" s="428"/>
      <c r="G77" s="427"/>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row>
    <row r="78" spans="1:54" s="410" customFormat="1" ht="30" customHeight="1">
      <c r="A78" s="394">
        <v>7130311012</v>
      </c>
      <c r="B78" s="395" t="s">
        <v>496</v>
      </c>
      <c r="C78" s="396" t="s">
        <v>489</v>
      </c>
      <c r="D78" s="397">
        <v>295492.98</v>
      </c>
      <c r="E78" s="403" t="s">
        <v>497</v>
      </c>
      <c r="F78" s="428"/>
      <c r="G78" s="427"/>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89"/>
      <c r="AY78" s="389"/>
      <c r="AZ78" s="389"/>
      <c r="BA78" s="389"/>
      <c r="BB78" s="389"/>
    </row>
    <row r="79" spans="1:54" s="410" customFormat="1" ht="30" customHeight="1">
      <c r="A79" s="394">
        <v>7130311013</v>
      </c>
      <c r="B79" s="395" t="s">
        <v>455</v>
      </c>
      <c r="C79" s="396" t="s">
        <v>489</v>
      </c>
      <c r="D79" s="397">
        <v>368540.62</v>
      </c>
      <c r="E79" s="403" t="s">
        <v>498</v>
      </c>
      <c r="F79" s="428"/>
      <c r="G79" s="427"/>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89"/>
      <c r="AK79" s="389"/>
      <c r="AL79" s="389"/>
      <c r="AM79" s="389"/>
      <c r="AN79" s="389"/>
      <c r="AO79" s="389"/>
      <c r="AP79" s="389"/>
      <c r="AQ79" s="389"/>
      <c r="AR79" s="389"/>
      <c r="AS79" s="389"/>
      <c r="AT79" s="389"/>
      <c r="AU79" s="389"/>
      <c r="AV79" s="389"/>
      <c r="AW79" s="389"/>
      <c r="AX79" s="389"/>
      <c r="AY79" s="389"/>
      <c r="AZ79" s="389"/>
      <c r="BA79" s="389"/>
      <c r="BB79" s="389"/>
    </row>
    <row r="80" spans="1:54" s="37" customFormat="1" ht="30" customHeight="1">
      <c r="A80" s="433">
        <v>7130311054</v>
      </c>
      <c r="B80" s="413" t="s">
        <v>499</v>
      </c>
      <c r="C80" s="435" t="s">
        <v>377</v>
      </c>
      <c r="D80" s="415"/>
      <c r="E80" s="416" t="s">
        <v>500</v>
      </c>
      <c r="F80" s="436"/>
      <c r="G80" s="437" t="s">
        <v>412</v>
      </c>
    </row>
    <row r="81" spans="1:7" s="37" customFormat="1" ht="30" customHeight="1">
      <c r="A81" s="433">
        <v>7130311057</v>
      </c>
      <c r="B81" s="413" t="s">
        <v>404</v>
      </c>
      <c r="C81" s="435" t="s">
        <v>377</v>
      </c>
      <c r="D81" s="415"/>
      <c r="E81" s="416" t="s">
        <v>501</v>
      </c>
      <c r="F81" s="434"/>
      <c r="G81" s="437" t="s">
        <v>412</v>
      </c>
    </row>
    <row r="82" spans="1:7" s="37" customFormat="1" ht="30" customHeight="1">
      <c r="A82" s="433">
        <v>7130311061</v>
      </c>
      <c r="B82" s="413" t="s">
        <v>502</v>
      </c>
      <c r="C82" s="435" t="s">
        <v>377</v>
      </c>
      <c r="D82" s="415"/>
      <c r="E82" s="416" t="s">
        <v>503</v>
      </c>
      <c r="F82" s="434"/>
      <c r="G82" s="437" t="s">
        <v>412</v>
      </c>
    </row>
    <row r="83" spans="1:7" ht="30" customHeight="1">
      <c r="A83" s="411">
        <v>7130311084</v>
      </c>
      <c r="B83" s="395" t="s">
        <v>406</v>
      </c>
      <c r="C83" s="404" t="s">
        <v>377</v>
      </c>
      <c r="D83" s="397">
        <v>77011.81</v>
      </c>
      <c r="E83" s="403" t="s">
        <v>504</v>
      </c>
      <c r="F83" s="428"/>
      <c r="G83" s="427"/>
    </row>
    <row r="84" spans="1:7" ht="30" customHeight="1">
      <c r="A84" s="402">
        <v>7130320037</v>
      </c>
      <c r="B84" s="423" t="s">
        <v>505</v>
      </c>
      <c r="C84" s="404" t="s">
        <v>54</v>
      </c>
      <c r="D84" s="397">
        <v>13149.93</v>
      </c>
      <c r="E84" s="428"/>
      <c r="F84" s="428"/>
      <c r="G84" s="427"/>
    </row>
    <row r="85" spans="1:7" ht="30" customHeight="1">
      <c r="A85" s="402">
        <v>7130320038</v>
      </c>
      <c r="B85" s="423" t="s">
        <v>506</v>
      </c>
      <c r="C85" s="404" t="s">
        <v>54</v>
      </c>
      <c r="D85" s="397">
        <v>16437.400000000001</v>
      </c>
      <c r="E85" s="403" t="s">
        <v>507</v>
      </c>
      <c r="F85" s="405"/>
      <c r="G85" s="427"/>
    </row>
    <row r="86" spans="1:7" ht="24" customHeight="1">
      <c r="A86" s="402">
        <v>7130320039</v>
      </c>
      <c r="B86" s="403" t="s">
        <v>508</v>
      </c>
      <c r="C86" s="404" t="s">
        <v>54</v>
      </c>
      <c r="D86" s="397">
        <v>19724.87</v>
      </c>
      <c r="E86" s="403" t="s">
        <v>509</v>
      </c>
      <c r="F86" s="405"/>
      <c r="G86" s="427"/>
    </row>
    <row r="87" spans="1:7" ht="24" customHeight="1">
      <c r="A87" s="402">
        <v>7130320040</v>
      </c>
      <c r="B87" s="403" t="s">
        <v>510</v>
      </c>
      <c r="C87" s="404" t="s">
        <v>54</v>
      </c>
      <c r="D87" s="397">
        <v>23012.36</v>
      </c>
      <c r="E87" s="403" t="s">
        <v>511</v>
      </c>
      <c r="F87" s="405"/>
      <c r="G87" s="427"/>
    </row>
    <row r="88" spans="1:7" ht="24" customHeight="1">
      <c r="A88" s="402">
        <v>7130320041</v>
      </c>
      <c r="B88" s="403" t="s">
        <v>512</v>
      </c>
      <c r="C88" s="404" t="s">
        <v>54</v>
      </c>
      <c r="D88" s="397">
        <v>24656.11</v>
      </c>
      <c r="E88" s="428"/>
      <c r="F88" s="428"/>
      <c r="G88" s="427"/>
    </row>
    <row r="89" spans="1:7" ht="24" customHeight="1">
      <c r="A89" s="402">
        <v>7130320042</v>
      </c>
      <c r="B89" s="403" t="s">
        <v>513</v>
      </c>
      <c r="C89" s="404" t="s">
        <v>54</v>
      </c>
      <c r="D89" s="397">
        <v>29587.32</v>
      </c>
      <c r="E89" s="428"/>
      <c r="F89" s="428"/>
      <c r="G89" s="427"/>
    </row>
    <row r="90" spans="1:7" ht="28.5" customHeight="1">
      <c r="A90" s="402">
        <v>7130320043</v>
      </c>
      <c r="B90" s="403" t="s">
        <v>514</v>
      </c>
      <c r="C90" s="404" t="s">
        <v>100</v>
      </c>
      <c r="D90" s="397">
        <v>1034.95</v>
      </c>
      <c r="E90" s="403" t="s">
        <v>515</v>
      </c>
      <c r="F90" s="405"/>
      <c r="G90" s="427"/>
    </row>
    <row r="91" spans="1:7" ht="24" customHeight="1">
      <c r="A91" s="438">
        <v>7130320044</v>
      </c>
      <c r="B91" s="403" t="s">
        <v>516</v>
      </c>
      <c r="C91" s="404" t="s">
        <v>100</v>
      </c>
      <c r="D91" s="397">
        <v>1117.96</v>
      </c>
      <c r="E91" s="428"/>
      <c r="F91" s="428"/>
      <c r="G91" s="427"/>
    </row>
    <row r="92" spans="1:7" ht="24" customHeight="1">
      <c r="A92" s="438">
        <v>7130320045</v>
      </c>
      <c r="B92" s="403" t="s">
        <v>297</v>
      </c>
      <c r="C92" s="404" t="s">
        <v>100</v>
      </c>
      <c r="D92" s="397">
        <v>33.21</v>
      </c>
      <c r="E92" s="428"/>
      <c r="F92" s="428"/>
      <c r="G92" s="427"/>
    </row>
    <row r="93" spans="1:7" ht="24" customHeight="1">
      <c r="A93" s="402">
        <v>7130320047</v>
      </c>
      <c r="B93" s="439" t="s">
        <v>517</v>
      </c>
      <c r="C93" s="440" t="s">
        <v>15</v>
      </c>
      <c r="D93" s="441">
        <v>4987.29</v>
      </c>
      <c r="E93" s="403" t="s">
        <v>518</v>
      </c>
      <c r="F93" s="442"/>
      <c r="G93" s="443"/>
    </row>
    <row r="94" spans="1:7" ht="24" customHeight="1">
      <c r="A94" s="402">
        <v>7130320048</v>
      </c>
      <c r="B94" s="403" t="s">
        <v>519</v>
      </c>
      <c r="C94" s="404" t="s">
        <v>54</v>
      </c>
      <c r="D94" s="397">
        <v>3180.94</v>
      </c>
      <c r="E94" s="403" t="s">
        <v>520</v>
      </c>
      <c r="F94" s="405"/>
      <c r="G94" s="427"/>
    </row>
    <row r="95" spans="1:7" ht="24" customHeight="1">
      <c r="A95" s="402">
        <v>7130320049</v>
      </c>
      <c r="B95" s="423" t="s">
        <v>521</v>
      </c>
      <c r="C95" s="404" t="s">
        <v>54</v>
      </c>
      <c r="D95" s="397">
        <v>3351.13</v>
      </c>
      <c r="E95" s="405"/>
      <c r="F95" s="405"/>
      <c r="G95" s="427"/>
    </row>
    <row r="96" spans="1:7" ht="30" customHeight="1">
      <c r="A96" s="402">
        <v>7130320053</v>
      </c>
      <c r="B96" s="403" t="s">
        <v>522</v>
      </c>
      <c r="C96" s="404" t="s">
        <v>15</v>
      </c>
      <c r="D96" s="397">
        <v>6.95</v>
      </c>
      <c r="E96" s="403" t="s">
        <v>523</v>
      </c>
      <c r="F96" s="405"/>
      <c r="G96" s="427"/>
    </row>
    <row r="97" spans="1:8" ht="30" customHeight="1">
      <c r="A97" s="402">
        <v>7130352010</v>
      </c>
      <c r="B97" s="403" t="s">
        <v>251</v>
      </c>
      <c r="C97" s="396" t="s">
        <v>54</v>
      </c>
      <c r="D97" s="397">
        <v>44057.82</v>
      </c>
      <c r="E97" s="403" t="s">
        <v>524</v>
      </c>
      <c r="F97" s="405"/>
      <c r="G97" s="427"/>
    </row>
    <row r="98" spans="1:8" ht="30" customHeight="1">
      <c r="A98" s="394">
        <v>7130352030</v>
      </c>
      <c r="B98" s="405" t="s">
        <v>525</v>
      </c>
      <c r="C98" s="404" t="s">
        <v>54</v>
      </c>
      <c r="D98" s="397">
        <v>1066.78</v>
      </c>
      <c r="E98" s="403" t="s">
        <v>526</v>
      </c>
      <c r="F98" s="405"/>
      <c r="G98" s="427"/>
    </row>
    <row r="99" spans="1:8" ht="30" customHeight="1">
      <c r="A99" s="394">
        <v>7130352031</v>
      </c>
      <c r="B99" s="405" t="s">
        <v>527</v>
      </c>
      <c r="C99" s="404" t="s">
        <v>54</v>
      </c>
      <c r="D99" s="397">
        <v>1066.78</v>
      </c>
      <c r="E99" s="403" t="s">
        <v>526</v>
      </c>
      <c r="F99" s="405"/>
      <c r="G99" s="427"/>
    </row>
    <row r="100" spans="1:8" ht="24" customHeight="1">
      <c r="A100" s="394">
        <v>7130352032</v>
      </c>
      <c r="B100" s="405" t="s">
        <v>528</v>
      </c>
      <c r="C100" s="404" t="s">
        <v>54</v>
      </c>
      <c r="D100" s="397">
        <v>1145.6400000000001</v>
      </c>
      <c r="E100" s="428"/>
      <c r="F100" s="428"/>
      <c r="G100" s="427"/>
    </row>
    <row r="101" spans="1:8" ht="24" customHeight="1">
      <c r="A101" s="394">
        <v>7130352033</v>
      </c>
      <c r="B101" s="405" t="s">
        <v>529</v>
      </c>
      <c r="C101" s="404" t="s">
        <v>54</v>
      </c>
      <c r="D101" s="397">
        <v>1610.54</v>
      </c>
      <c r="E101" s="428"/>
      <c r="F101" s="428"/>
      <c r="G101" s="427"/>
    </row>
    <row r="102" spans="1:8" ht="24" customHeight="1">
      <c r="A102" s="394">
        <v>7130352034</v>
      </c>
      <c r="B102" s="405" t="s">
        <v>530</v>
      </c>
      <c r="C102" s="404" t="s">
        <v>54</v>
      </c>
      <c r="D102" s="397">
        <v>2400.58</v>
      </c>
      <c r="E102" s="428"/>
      <c r="F102" s="428"/>
      <c r="G102" s="427"/>
    </row>
    <row r="103" spans="1:8" ht="24" customHeight="1">
      <c r="A103" s="394">
        <v>7130352035</v>
      </c>
      <c r="B103" s="405" t="s">
        <v>531</v>
      </c>
      <c r="C103" s="404" t="s">
        <v>54</v>
      </c>
      <c r="D103" s="397">
        <v>3879.68</v>
      </c>
      <c r="E103" s="428"/>
      <c r="F103" s="428"/>
      <c r="G103" s="427"/>
    </row>
    <row r="104" spans="1:8" ht="24" customHeight="1">
      <c r="A104" s="394">
        <v>7130352036</v>
      </c>
      <c r="B104" s="405" t="s">
        <v>532</v>
      </c>
      <c r="C104" s="404" t="s">
        <v>54</v>
      </c>
      <c r="D104" s="397">
        <v>4957.51</v>
      </c>
      <c r="E104" s="428"/>
      <c r="F104" s="428"/>
      <c r="G104" s="427"/>
    </row>
    <row r="105" spans="1:8" ht="30" customHeight="1">
      <c r="A105" s="402">
        <v>7130352037</v>
      </c>
      <c r="B105" s="403" t="s">
        <v>327</v>
      </c>
      <c r="C105" s="396" t="s">
        <v>54</v>
      </c>
      <c r="D105" s="397">
        <v>29702.53</v>
      </c>
      <c r="E105" s="403" t="s">
        <v>533</v>
      </c>
      <c r="F105" s="444"/>
      <c r="G105" s="427"/>
      <c r="H105" s="390"/>
    </row>
    <row r="106" spans="1:8" ht="30" customHeight="1">
      <c r="A106" s="402">
        <v>7130352038</v>
      </c>
      <c r="B106" s="405" t="s">
        <v>534</v>
      </c>
      <c r="C106" s="404" t="s">
        <v>54</v>
      </c>
      <c r="D106" s="397">
        <v>17754.62</v>
      </c>
      <c r="E106" s="403" t="s">
        <v>535</v>
      </c>
      <c r="F106" s="428"/>
      <c r="G106" s="427"/>
    </row>
    <row r="107" spans="1:8" ht="30" customHeight="1">
      <c r="A107" s="402">
        <v>7130352039</v>
      </c>
      <c r="B107" s="405" t="s">
        <v>536</v>
      </c>
      <c r="C107" s="404" t="s">
        <v>54</v>
      </c>
      <c r="D107" s="397">
        <v>17754.62</v>
      </c>
      <c r="E107" s="403" t="s">
        <v>537</v>
      </c>
      <c r="F107" s="428"/>
      <c r="G107" s="427"/>
    </row>
    <row r="108" spans="1:8" ht="30" customHeight="1">
      <c r="A108" s="402">
        <v>7130352040</v>
      </c>
      <c r="B108" s="405" t="s">
        <v>538</v>
      </c>
      <c r="C108" s="404" t="s">
        <v>54</v>
      </c>
      <c r="D108" s="397">
        <v>23507.7</v>
      </c>
      <c r="E108" s="403" t="s">
        <v>539</v>
      </c>
      <c r="F108" s="428"/>
      <c r="G108" s="427"/>
    </row>
    <row r="109" spans="1:8" ht="30" customHeight="1">
      <c r="A109" s="402">
        <v>7130352041</v>
      </c>
      <c r="B109" s="405" t="s">
        <v>540</v>
      </c>
      <c r="C109" s="404" t="s">
        <v>54</v>
      </c>
      <c r="D109" s="397">
        <v>25709.74</v>
      </c>
      <c r="E109" s="403" t="s">
        <v>541</v>
      </c>
      <c r="F109" s="428"/>
      <c r="G109" s="427"/>
    </row>
    <row r="110" spans="1:8" ht="30" customHeight="1">
      <c r="A110" s="402">
        <v>7130352042</v>
      </c>
      <c r="B110" s="405" t="s">
        <v>542</v>
      </c>
      <c r="C110" s="404" t="s">
        <v>54</v>
      </c>
      <c r="D110" s="397">
        <v>25709.74</v>
      </c>
      <c r="E110" s="403" t="s">
        <v>543</v>
      </c>
      <c r="F110" s="428"/>
      <c r="G110" s="427"/>
    </row>
    <row r="111" spans="1:8" ht="30" customHeight="1">
      <c r="A111" s="402">
        <v>7130352043</v>
      </c>
      <c r="B111" s="405" t="s">
        <v>536</v>
      </c>
      <c r="C111" s="404" t="s">
        <v>54</v>
      </c>
      <c r="D111" s="397">
        <v>9229.18</v>
      </c>
      <c r="E111" s="403" t="s">
        <v>544</v>
      </c>
      <c r="F111" s="428"/>
      <c r="G111" s="427"/>
    </row>
    <row r="112" spans="1:8" ht="30" customHeight="1">
      <c r="A112" s="402">
        <v>7130352044</v>
      </c>
      <c r="B112" s="405" t="s">
        <v>540</v>
      </c>
      <c r="C112" s="404" t="s">
        <v>54</v>
      </c>
      <c r="D112" s="397">
        <v>11141.19</v>
      </c>
      <c r="E112" s="403" t="s">
        <v>545</v>
      </c>
      <c r="F112" s="428"/>
      <c r="G112" s="427"/>
    </row>
    <row r="113" spans="1:7" ht="30" customHeight="1">
      <c r="A113" s="402">
        <v>7130352045</v>
      </c>
      <c r="B113" s="405" t="s">
        <v>542</v>
      </c>
      <c r="C113" s="404" t="s">
        <v>54</v>
      </c>
      <c r="D113" s="397">
        <v>11461.69</v>
      </c>
      <c r="E113" s="403" t="s">
        <v>546</v>
      </c>
      <c r="F113" s="428"/>
      <c r="G113" s="427"/>
    </row>
    <row r="114" spans="1:7" ht="30" customHeight="1">
      <c r="A114" s="411">
        <v>7130352046</v>
      </c>
      <c r="B114" s="395" t="s">
        <v>547</v>
      </c>
      <c r="C114" s="396" t="s">
        <v>96</v>
      </c>
      <c r="D114" s="397">
        <v>3919.62</v>
      </c>
      <c r="E114" s="405" t="s">
        <v>548</v>
      </c>
      <c r="F114" s="428"/>
      <c r="G114" s="427"/>
    </row>
    <row r="115" spans="1:7" ht="30" customHeight="1">
      <c r="A115" s="402">
        <v>7130354274</v>
      </c>
      <c r="B115" s="403" t="s">
        <v>549</v>
      </c>
      <c r="C115" s="404" t="s">
        <v>367</v>
      </c>
      <c r="D115" s="397">
        <v>2.66</v>
      </c>
      <c r="E115" s="403" t="s">
        <v>550</v>
      </c>
      <c r="F115" s="428"/>
      <c r="G115" s="427"/>
    </row>
    <row r="116" spans="1:7" ht="30" customHeight="1">
      <c r="A116" s="402">
        <v>7130354275</v>
      </c>
      <c r="B116" s="403" t="s">
        <v>551</v>
      </c>
      <c r="C116" s="404" t="s">
        <v>367</v>
      </c>
      <c r="D116" s="397">
        <v>2.66</v>
      </c>
      <c r="E116" s="403" t="s">
        <v>552</v>
      </c>
      <c r="F116" s="428"/>
      <c r="G116" s="427"/>
    </row>
    <row r="117" spans="1:7" ht="30" customHeight="1">
      <c r="A117" s="402">
        <v>7130354276</v>
      </c>
      <c r="B117" s="403" t="s">
        <v>553</v>
      </c>
      <c r="C117" s="404" t="s">
        <v>367</v>
      </c>
      <c r="D117" s="397">
        <v>5.31</v>
      </c>
      <c r="E117" s="428"/>
      <c r="F117" s="428"/>
      <c r="G117" s="427"/>
    </row>
    <row r="118" spans="1:7" ht="30" customHeight="1">
      <c r="A118" s="402">
        <v>7130354277</v>
      </c>
      <c r="B118" s="403" t="s">
        <v>554</v>
      </c>
      <c r="C118" s="404" t="s">
        <v>367</v>
      </c>
      <c r="D118" s="397">
        <v>6.64</v>
      </c>
      <c r="E118" s="428"/>
      <c r="F118" s="428"/>
      <c r="G118" s="427"/>
    </row>
    <row r="119" spans="1:7" ht="30" customHeight="1">
      <c r="A119" s="402">
        <v>7130354278</v>
      </c>
      <c r="B119" s="403" t="s">
        <v>555</v>
      </c>
      <c r="C119" s="404" t="s">
        <v>367</v>
      </c>
      <c r="D119" s="397">
        <v>10.64</v>
      </c>
      <c r="E119" s="403" t="s">
        <v>556</v>
      </c>
      <c r="F119" s="428"/>
      <c r="G119" s="427"/>
    </row>
    <row r="120" spans="1:7" ht="30" customHeight="1">
      <c r="A120" s="402">
        <v>7130354279</v>
      </c>
      <c r="B120" s="403" t="s">
        <v>557</v>
      </c>
      <c r="C120" s="404" t="s">
        <v>367</v>
      </c>
      <c r="D120" s="397">
        <v>15.95</v>
      </c>
      <c r="E120" s="403" t="s">
        <v>558</v>
      </c>
      <c r="F120" s="428"/>
      <c r="G120" s="427"/>
    </row>
    <row r="121" spans="1:7" ht="30" customHeight="1">
      <c r="A121" s="402">
        <v>7130354280</v>
      </c>
      <c r="B121" s="403" t="s">
        <v>559</v>
      </c>
      <c r="C121" s="404" t="s">
        <v>367</v>
      </c>
      <c r="D121" s="397">
        <v>19.940000000000001</v>
      </c>
      <c r="E121" s="403" t="s">
        <v>560</v>
      </c>
      <c r="F121" s="428"/>
      <c r="G121" s="427"/>
    </row>
    <row r="122" spans="1:7" ht="30" customHeight="1">
      <c r="A122" s="402">
        <v>7130354281</v>
      </c>
      <c r="B122" s="403" t="s">
        <v>561</v>
      </c>
      <c r="C122" s="404" t="s">
        <v>367</v>
      </c>
      <c r="D122" s="397">
        <v>27.92</v>
      </c>
      <c r="E122" s="403" t="s">
        <v>562</v>
      </c>
      <c r="F122" s="428"/>
      <c r="G122" s="427"/>
    </row>
    <row r="123" spans="1:7" ht="30" customHeight="1">
      <c r="A123" s="402">
        <v>7130354282</v>
      </c>
      <c r="B123" s="403" t="s">
        <v>563</v>
      </c>
      <c r="C123" s="404" t="s">
        <v>367</v>
      </c>
      <c r="D123" s="397">
        <v>31.91</v>
      </c>
      <c r="E123" s="403" t="s">
        <v>564</v>
      </c>
      <c r="F123" s="405"/>
      <c r="G123" s="445"/>
    </row>
    <row r="124" spans="1:7" ht="30" customHeight="1">
      <c r="A124" s="402">
        <v>7130354283</v>
      </c>
      <c r="B124" s="403" t="s">
        <v>565</v>
      </c>
      <c r="C124" s="404" t="s">
        <v>367</v>
      </c>
      <c r="D124" s="397">
        <v>50.52</v>
      </c>
      <c r="E124" s="428"/>
      <c r="F124" s="428"/>
      <c r="G124" s="427"/>
    </row>
    <row r="125" spans="1:7" ht="30" customHeight="1">
      <c r="A125" s="402">
        <v>7130354284</v>
      </c>
      <c r="B125" s="403" t="s">
        <v>566</v>
      </c>
      <c r="C125" s="404" t="s">
        <v>367</v>
      </c>
      <c r="D125" s="397">
        <v>57.16</v>
      </c>
      <c r="E125" s="428"/>
      <c r="F125" s="428"/>
      <c r="G125" s="427"/>
    </row>
    <row r="126" spans="1:7" ht="30" customHeight="1">
      <c r="A126" s="402">
        <v>7130354285</v>
      </c>
      <c r="B126" s="403" t="s">
        <v>567</v>
      </c>
      <c r="C126" s="404" t="s">
        <v>367</v>
      </c>
      <c r="D126" s="397">
        <v>82.43</v>
      </c>
      <c r="E126" s="428"/>
      <c r="F126" s="428"/>
      <c r="G126" s="427"/>
    </row>
    <row r="127" spans="1:7" ht="30" customHeight="1">
      <c r="A127" s="402">
        <v>7130354286</v>
      </c>
      <c r="B127" s="403" t="s">
        <v>568</v>
      </c>
      <c r="C127" s="404" t="s">
        <v>367</v>
      </c>
      <c r="D127" s="397">
        <v>97.06</v>
      </c>
      <c r="E127" s="403" t="s">
        <v>569</v>
      </c>
      <c r="F127" s="428"/>
      <c r="G127" s="427"/>
    </row>
    <row r="128" spans="1:7" ht="30" customHeight="1">
      <c r="A128" s="402">
        <v>7130354287</v>
      </c>
      <c r="B128" s="403" t="s">
        <v>570</v>
      </c>
      <c r="C128" s="404" t="s">
        <v>367</v>
      </c>
      <c r="D128" s="397">
        <v>124.98</v>
      </c>
      <c r="E128" s="428"/>
      <c r="F128" s="428"/>
      <c r="G128" s="427"/>
    </row>
    <row r="129" spans="1:7" ht="30" customHeight="1">
      <c r="A129" s="402">
        <v>7130354442</v>
      </c>
      <c r="B129" s="403" t="s">
        <v>571</v>
      </c>
      <c r="C129" s="397" t="s">
        <v>367</v>
      </c>
      <c r="D129" s="397">
        <v>853.41</v>
      </c>
      <c r="E129" s="403" t="s">
        <v>572</v>
      </c>
      <c r="F129" s="405"/>
      <c r="G129" s="427"/>
    </row>
    <row r="130" spans="1:7" ht="30" customHeight="1">
      <c r="A130" s="402">
        <v>7130390003</v>
      </c>
      <c r="B130" s="403" t="s">
        <v>573</v>
      </c>
      <c r="C130" s="397" t="s">
        <v>367</v>
      </c>
      <c r="D130" s="397">
        <v>96.85</v>
      </c>
      <c r="E130" s="403" t="s">
        <v>574</v>
      </c>
      <c r="F130" s="405"/>
      <c r="G130" s="427"/>
    </row>
    <row r="131" spans="1:7" ht="30" customHeight="1">
      <c r="A131" s="402">
        <v>7130390004</v>
      </c>
      <c r="B131" s="403" t="s">
        <v>575</v>
      </c>
      <c r="C131" s="397" t="s">
        <v>367</v>
      </c>
      <c r="D131" s="397">
        <v>126.16</v>
      </c>
      <c r="E131" s="403" t="s">
        <v>576</v>
      </c>
      <c r="F131" s="405"/>
      <c r="G131" s="427"/>
    </row>
    <row r="132" spans="1:7" ht="30" customHeight="1">
      <c r="A132" s="402">
        <v>7130390005</v>
      </c>
      <c r="B132" s="403" t="s">
        <v>577</v>
      </c>
      <c r="C132" s="397" t="s">
        <v>367</v>
      </c>
      <c r="D132" s="397">
        <v>175.85</v>
      </c>
      <c r="E132" s="403" t="s">
        <v>578</v>
      </c>
      <c r="F132" s="405"/>
      <c r="G132" s="427"/>
    </row>
    <row r="133" spans="1:7" ht="30" customHeight="1">
      <c r="A133" s="402">
        <v>7130390006</v>
      </c>
      <c r="B133" s="403" t="s">
        <v>579</v>
      </c>
      <c r="C133" s="404" t="s">
        <v>100</v>
      </c>
      <c r="D133" s="397">
        <v>154.65</v>
      </c>
      <c r="E133" s="403" t="s">
        <v>580</v>
      </c>
      <c r="F133" s="405"/>
      <c r="G133" s="427"/>
    </row>
    <row r="134" spans="1:7" ht="30" customHeight="1">
      <c r="A134" s="402">
        <v>7130390007</v>
      </c>
      <c r="B134" s="403" t="s">
        <v>581</v>
      </c>
      <c r="C134" s="397" t="s">
        <v>367</v>
      </c>
      <c r="D134" s="397">
        <v>218.54</v>
      </c>
      <c r="E134" s="405" t="s">
        <v>582</v>
      </c>
      <c r="F134" s="405"/>
      <c r="G134" s="427"/>
    </row>
    <row r="135" spans="1:7" ht="30" customHeight="1">
      <c r="A135" s="402">
        <v>7130390019</v>
      </c>
      <c r="B135" s="403" t="s">
        <v>583</v>
      </c>
      <c r="C135" s="404" t="s">
        <v>367</v>
      </c>
      <c r="D135" s="397">
        <v>37.35</v>
      </c>
      <c r="E135" s="405" t="s">
        <v>584</v>
      </c>
      <c r="F135" s="405"/>
      <c r="G135" s="427"/>
    </row>
    <row r="136" spans="1:7" ht="30" customHeight="1">
      <c r="A136" s="402">
        <v>7130640040</v>
      </c>
      <c r="B136" s="446" t="s">
        <v>585</v>
      </c>
      <c r="C136" s="396" t="s">
        <v>586</v>
      </c>
      <c r="D136" s="397">
        <v>43276.65</v>
      </c>
      <c r="E136" s="446" t="s">
        <v>585</v>
      </c>
      <c r="F136" s="405"/>
      <c r="G136" s="430"/>
    </row>
    <row r="137" spans="1:7" ht="30" customHeight="1">
      <c r="A137" s="411">
        <v>7130600023</v>
      </c>
      <c r="B137" s="395" t="s">
        <v>587</v>
      </c>
      <c r="C137" s="396" t="s">
        <v>586</v>
      </c>
      <c r="D137" s="397">
        <v>51035.05</v>
      </c>
      <c r="E137" s="405" t="s">
        <v>588</v>
      </c>
      <c r="F137" s="405"/>
      <c r="G137" s="427"/>
    </row>
    <row r="138" spans="1:7" ht="24" customHeight="1">
      <c r="A138" s="411">
        <v>7130600032</v>
      </c>
      <c r="B138" s="395" t="s">
        <v>589</v>
      </c>
      <c r="C138" s="396" t="s">
        <v>586</v>
      </c>
      <c r="D138" s="397">
        <v>51035.05</v>
      </c>
      <c r="E138" s="405" t="s">
        <v>590</v>
      </c>
      <c r="F138" s="405"/>
      <c r="G138" s="427"/>
    </row>
    <row r="139" spans="1:7" ht="24" customHeight="1">
      <c r="A139" s="411">
        <v>7130600051</v>
      </c>
      <c r="B139" s="395" t="s">
        <v>591</v>
      </c>
      <c r="C139" s="396" t="s">
        <v>586</v>
      </c>
      <c r="D139" s="397">
        <v>51035.05</v>
      </c>
      <c r="E139" s="405" t="s">
        <v>592</v>
      </c>
      <c r="F139" s="405"/>
      <c r="G139" s="427"/>
    </row>
    <row r="140" spans="1:7" ht="24" customHeight="1">
      <c r="A140" s="394">
        <v>7130600166</v>
      </c>
      <c r="B140" s="395" t="s">
        <v>593</v>
      </c>
      <c r="C140" s="396" t="s">
        <v>586</v>
      </c>
      <c r="D140" s="397">
        <v>51035.05</v>
      </c>
      <c r="E140" s="405" t="s">
        <v>594</v>
      </c>
      <c r="F140" s="405"/>
      <c r="G140" s="427"/>
    </row>
    <row r="141" spans="1:7" ht="24" customHeight="1">
      <c r="A141" s="394">
        <v>7130600173</v>
      </c>
      <c r="B141" s="395" t="s">
        <v>595</v>
      </c>
      <c r="C141" s="396" t="s">
        <v>586</v>
      </c>
      <c r="D141" s="397">
        <v>56683.73</v>
      </c>
      <c r="E141" s="405" t="s">
        <v>596</v>
      </c>
      <c r="F141" s="405"/>
      <c r="G141" s="427"/>
    </row>
    <row r="142" spans="1:7" ht="24" customHeight="1">
      <c r="A142" s="394">
        <v>7130600230</v>
      </c>
      <c r="B142" s="395" t="s">
        <v>597</v>
      </c>
      <c r="C142" s="396" t="s">
        <v>586</v>
      </c>
      <c r="D142" s="397">
        <v>51035.05</v>
      </c>
      <c r="E142" s="405" t="s">
        <v>598</v>
      </c>
      <c r="F142" s="405"/>
      <c r="G142" s="427"/>
    </row>
    <row r="143" spans="1:7" ht="24" customHeight="1">
      <c r="A143" s="394">
        <v>7130600495</v>
      </c>
      <c r="B143" s="395" t="s">
        <v>599</v>
      </c>
      <c r="C143" s="396" t="s">
        <v>586</v>
      </c>
      <c r="D143" s="397">
        <v>56683.73</v>
      </c>
      <c r="E143" s="405" t="s">
        <v>600</v>
      </c>
      <c r="F143" s="405"/>
      <c r="G143" s="427"/>
    </row>
    <row r="144" spans="1:7" s="37" customFormat="1" ht="24" customHeight="1">
      <c r="A144" s="433">
        <v>7130600635</v>
      </c>
      <c r="B144" s="413" t="s">
        <v>601</v>
      </c>
      <c r="C144" s="414" t="s">
        <v>586</v>
      </c>
      <c r="D144" s="415"/>
      <c r="E144" s="417" t="s">
        <v>602</v>
      </c>
      <c r="F144" s="417"/>
      <c r="G144" s="421" t="s">
        <v>412</v>
      </c>
    </row>
    <row r="145" spans="1:54" ht="24" customHeight="1">
      <c r="A145" s="411">
        <v>7130600675</v>
      </c>
      <c r="B145" s="395" t="s">
        <v>603</v>
      </c>
      <c r="C145" s="396" t="s">
        <v>586</v>
      </c>
      <c r="D145" s="397">
        <v>66149.89</v>
      </c>
      <c r="E145" s="405" t="s">
        <v>604</v>
      </c>
      <c r="F145" s="407"/>
      <c r="G145" s="423"/>
    </row>
    <row r="146" spans="1:54" ht="24" customHeight="1">
      <c r="A146" s="411">
        <v>7130601070</v>
      </c>
      <c r="B146" s="447" t="s">
        <v>605</v>
      </c>
      <c r="C146" s="396" t="s">
        <v>586</v>
      </c>
      <c r="D146" s="397">
        <v>82033.279999999999</v>
      </c>
      <c r="E146" s="403" t="s">
        <v>606</v>
      </c>
      <c r="F146" s="405"/>
      <c r="G146" s="427"/>
    </row>
    <row r="147" spans="1:54" ht="24" customHeight="1">
      <c r="A147" s="411">
        <v>7130601072</v>
      </c>
      <c r="B147" s="447" t="s">
        <v>607</v>
      </c>
      <c r="C147" s="396" t="s">
        <v>586</v>
      </c>
      <c r="D147" s="397">
        <v>82033.279999999999</v>
      </c>
      <c r="E147" s="405" t="s">
        <v>608</v>
      </c>
      <c r="F147" s="405"/>
      <c r="G147" s="427"/>
    </row>
    <row r="148" spans="1:54" s="410" customFormat="1" ht="30" customHeight="1">
      <c r="A148" s="411">
        <v>7130601958</v>
      </c>
      <c r="B148" s="395" t="s">
        <v>609</v>
      </c>
      <c r="C148" s="396" t="s">
        <v>586</v>
      </c>
      <c r="D148" s="397">
        <v>61892.18</v>
      </c>
      <c r="E148" s="403" t="s">
        <v>610</v>
      </c>
      <c r="F148" s="407"/>
      <c r="G148" s="913" t="s">
        <v>1925</v>
      </c>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389"/>
      <c r="AX148" s="389"/>
      <c r="AY148" s="389"/>
      <c r="AZ148" s="389"/>
      <c r="BA148" s="389"/>
      <c r="BB148" s="389"/>
    </row>
    <row r="149" spans="1:54" s="410" customFormat="1" ht="42" customHeight="1">
      <c r="A149" s="411">
        <v>7130601965</v>
      </c>
      <c r="B149" s="395" t="s">
        <v>611</v>
      </c>
      <c r="C149" s="396" t="s">
        <v>586</v>
      </c>
      <c r="D149" s="397">
        <v>61479.18</v>
      </c>
      <c r="E149" s="403" t="s">
        <v>612</v>
      </c>
      <c r="F149" s="407"/>
      <c r="G149" s="913" t="s">
        <v>1925</v>
      </c>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89"/>
      <c r="AZ149" s="389"/>
      <c r="BA149" s="389"/>
      <c r="BB149" s="389"/>
    </row>
    <row r="150" spans="1:54" s="410" customFormat="1" ht="30" customHeight="1">
      <c r="A150" s="448">
        <v>7130600012</v>
      </c>
      <c r="B150" s="446" t="s">
        <v>613</v>
      </c>
      <c r="C150" s="449" t="s">
        <v>586</v>
      </c>
      <c r="D150" s="397">
        <v>67786.95</v>
      </c>
      <c r="E150" s="403"/>
      <c r="F150" s="407"/>
      <c r="G150" s="430"/>
      <c r="H150" s="389"/>
      <c r="I150" s="389"/>
      <c r="J150" s="389"/>
      <c r="K150" s="389"/>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389"/>
      <c r="AX150" s="389"/>
      <c r="AY150" s="389"/>
      <c r="AZ150" s="389"/>
      <c r="BA150" s="389"/>
      <c r="BB150" s="389"/>
    </row>
    <row r="151" spans="1:54" s="410" customFormat="1" ht="30" customHeight="1">
      <c r="A151" s="450">
        <v>7130600011</v>
      </c>
      <c r="B151" s="446" t="s">
        <v>614</v>
      </c>
      <c r="C151" s="451" t="s">
        <v>586</v>
      </c>
      <c r="D151" s="397">
        <v>67016.7</v>
      </c>
      <c r="E151" s="403"/>
      <c r="F151" s="407"/>
      <c r="G151" s="430"/>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89"/>
      <c r="AN151" s="389"/>
      <c r="AO151" s="389"/>
      <c r="AP151" s="389"/>
      <c r="AQ151" s="389"/>
      <c r="AR151" s="389"/>
      <c r="AS151" s="389"/>
      <c r="AT151" s="389"/>
      <c r="AU151" s="389"/>
      <c r="AV151" s="389"/>
      <c r="AW151" s="389"/>
      <c r="AX151" s="389"/>
      <c r="AY151" s="389"/>
      <c r="AZ151" s="389"/>
      <c r="BA151" s="389"/>
      <c r="BB151" s="389"/>
    </row>
    <row r="152" spans="1:54" ht="24" customHeight="1">
      <c r="A152" s="411">
        <v>7130610206</v>
      </c>
      <c r="B152" s="395" t="s">
        <v>615</v>
      </c>
      <c r="C152" s="396" t="s">
        <v>586</v>
      </c>
      <c r="D152" s="397">
        <v>94802.59</v>
      </c>
      <c r="E152" s="405" t="s">
        <v>616</v>
      </c>
      <c r="F152" s="405"/>
      <c r="G152" s="427"/>
    </row>
    <row r="153" spans="1:54" s="410" customFormat="1" ht="24" customHeight="1">
      <c r="A153" s="411">
        <v>7130810243</v>
      </c>
      <c r="B153" s="395" t="s">
        <v>617</v>
      </c>
      <c r="C153" s="396" t="s">
        <v>15</v>
      </c>
      <c r="D153" s="397">
        <v>4342.1400000000003</v>
      </c>
      <c r="E153" s="395" t="s">
        <v>617</v>
      </c>
      <c r="F153" s="405" t="s">
        <v>618</v>
      </c>
      <c r="G153" s="421" t="s">
        <v>1839</v>
      </c>
      <c r="H153" s="389"/>
      <c r="I153" s="389"/>
      <c r="J153" s="389"/>
      <c r="K153" s="389"/>
      <c r="L153" s="389"/>
      <c r="M153" s="389"/>
      <c r="N153" s="389"/>
      <c r="O153" s="389"/>
      <c r="P153" s="389"/>
      <c r="Q153" s="389"/>
      <c r="R153" s="389"/>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89"/>
      <c r="AN153" s="389"/>
      <c r="AO153" s="389"/>
      <c r="AP153" s="389"/>
      <c r="AQ153" s="389"/>
      <c r="AR153" s="389"/>
      <c r="AS153" s="389"/>
      <c r="AT153" s="389"/>
      <c r="AU153" s="389"/>
      <c r="AV153" s="389"/>
      <c r="AW153" s="389"/>
      <c r="AX153" s="389"/>
      <c r="AY153" s="389"/>
      <c r="AZ153" s="389"/>
      <c r="BA153" s="389"/>
      <c r="BB153" s="389"/>
    </row>
    <row r="154" spans="1:54" s="410" customFormat="1" ht="30" customHeight="1">
      <c r="A154" s="411">
        <v>7130620013</v>
      </c>
      <c r="B154" s="395" t="s">
        <v>619</v>
      </c>
      <c r="C154" s="396" t="s">
        <v>15</v>
      </c>
      <c r="D154" s="397">
        <v>151.63999999999999</v>
      </c>
      <c r="E154" s="403" t="s">
        <v>620</v>
      </c>
      <c r="F154" s="405"/>
      <c r="G154" s="427"/>
      <c r="H154" s="389"/>
      <c r="I154" s="389"/>
      <c r="J154" s="389"/>
      <c r="K154" s="389"/>
      <c r="L154" s="389"/>
      <c r="M154" s="389"/>
      <c r="N154" s="389"/>
      <c r="O154" s="389"/>
      <c r="P154" s="389"/>
      <c r="Q154" s="389"/>
      <c r="R154" s="389"/>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89"/>
      <c r="AN154" s="389"/>
      <c r="AO154" s="389"/>
      <c r="AP154" s="389"/>
      <c r="AQ154" s="389"/>
      <c r="AR154" s="389"/>
      <c r="AS154" s="389"/>
      <c r="AT154" s="389"/>
      <c r="AU154" s="389"/>
      <c r="AV154" s="389"/>
      <c r="AW154" s="389"/>
      <c r="AX154" s="389"/>
      <c r="AY154" s="389"/>
      <c r="AZ154" s="389"/>
      <c r="BA154" s="389"/>
      <c r="BB154" s="389"/>
    </row>
    <row r="155" spans="1:54" ht="24" customHeight="1">
      <c r="A155" s="394">
        <v>7130620049</v>
      </c>
      <c r="B155" s="395" t="s">
        <v>621</v>
      </c>
      <c r="C155" s="396" t="s">
        <v>18</v>
      </c>
      <c r="D155" s="397">
        <v>84.76</v>
      </c>
      <c r="E155" s="405"/>
      <c r="F155" s="405"/>
      <c r="G155" s="427"/>
    </row>
    <row r="156" spans="1:54" ht="24" customHeight="1">
      <c r="A156" s="394">
        <v>7130620133</v>
      </c>
      <c r="B156" s="395" t="s">
        <v>110</v>
      </c>
      <c r="C156" s="396" t="s">
        <v>18</v>
      </c>
      <c r="D156" s="397">
        <v>117.25</v>
      </c>
      <c r="E156" s="405" t="s">
        <v>622</v>
      </c>
      <c r="F156" s="405"/>
      <c r="G156" s="427"/>
    </row>
    <row r="157" spans="1:54" ht="24" customHeight="1">
      <c r="A157" s="394">
        <v>7130620140</v>
      </c>
      <c r="B157" s="395" t="s">
        <v>45</v>
      </c>
      <c r="C157" s="396" t="s">
        <v>18</v>
      </c>
      <c r="D157" s="397">
        <v>117.25</v>
      </c>
      <c r="E157" s="405" t="s">
        <v>623</v>
      </c>
      <c r="F157" s="405"/>
      <c r="G157" s="427"/>
    </row>
    <row r="158" spans="1:54" ht="24" customHeight="1">
      <c r="A158" s="394">
        <v>7130620573</v>
      </c>
      <c r="B158" s="395" t="s">
        <v>624</v>
      </c>
      <c r="C158" s="396" t="s">
        <v>18</v>
      </c>
      <c r="D158" s="397">
        <v>84.76</v>
      </c>
      <c r="E158" s="405" t="s">
        <v>625</v>
      </c>
      <c r="F158" s="405"/>
      <c r="G158" s="427"/>
    </row>
    <row r="159" spans="1:54" ht="24" customHeight="1">
      <c r="A159" s="411">
        <v>7130620575</v>
      </c>
      <c r="B159" s="395" t="s">
        <v>626</v>
      </c>
      <c r="C159" s="396" t="s">
        <v>18</v>
      </c>
      <c r="D159" s="397">
        <v>86.17</v>
      </c>
      <c r="E159" s="403" t="s">
        <v>627</v>
      </c>
      <c r="F159" s="405"/>
      <c r="G159" s="427"/>
    </row>
    <row r="160" spans="1:54" ht="24" customHeight="1">
      <c r="A160" s="411">
        <v>7130620577</v>
      </c>
      <c r="B160" s="395" t="s">
        <v>628</v>
      </c>
      <c r="C160" s="396" t="s">
        <v>18</v>
      </c>
      <c r="D160" s="397">
        <v>86.17</v>
      </c>
      <c r="E160" s="403" t="s">
        <v>629</v>
      </c>
      <c r="F160" s="405"/>
      <c r="G160" s="427"/>
    </row>
    <row r="161" spans="1:54" ht="24" customHeight="1">
      <c r="A161" s="411">
        <v>7130620609</v>
      </c>
      <c r="B161" s="395" t="s">
        <v>110</v>
      </c>
      <c r="C161" s="396" t="s">
        <v>18</v>
      </c>
      <c r="D161" s="397">
        <v>84.76</v>
      </c>
      <c r="E161" s="403" t="s">
        <v>630</v>
      </c>
      <c r="F161" s="405"/>
      <c r="G161" s="427"/>
    </row>
    <row r="162" spans="1:54" ht="24" customHeight="1">
      <c r="A162" s="411">
        <v>7130620614</v>
      </c>
      <c r="B162" s="395" t="s">
        <v>45</v>
      </c>
      <c r="C162" s="396" t="s">
        <v>18</v>
      </c>
      <c r="D162" s="397">
        <v>83.34</v>
      </c>
      <c r="E162" s="403" t="s">
        <v>631</v>
      </c>
      <c r="F162" s="405"/>
      <c r="G162" s="427"/>
    </row>
    <row r="163" spans="1:54" ht="24" customHeight="1">
      <c r="A163" s="411">
        <v>7130620619</v>
      </c>
      <c r="B163" s="395" t="s">
        <v>46</v>
      </c>
      <c r="C163" s="396" t="s">
        <v>18</v>
      </c>
      <c r="D163" s="397">
        <v>83.34</v>
      </c>
      <c r="E163" s="403" t="s">
        <v>632</v>
      </c>
      <c r="F163" s="405"/>
      <c r="G163" s="427"/>
    </row>
    <row r="164" spans="1:54" ht="24" customHeight="1">
      <c r="A164" s="411">
        <v>7130620621</v>
      </c>
      <c r="B164" s="395" t="s">
        <v>633</v>
      </c>
      <c r="C164" s="396" t="s">
        <v>18</v>
      </c>
      <c r="D164" s="397">
        <v>81.93</v>
      </c>
      <c r="E164" s="403" t="s">
        <v>634</v>
      </c>
      <c r="F164" s="405"/>
      <c r="G164" s="427"/>
    </row>
    <row r="165" spans="1:54" ht="24" customHeight="1">
      <c r="A165" s="411">
        <v>7130620625</v>
      </c>
      <c r="B165" s="395" t="s">
        <v>47</v>
      </c>
      <c r="C165" s="396" t="s">
        <v>18</v>
      </c>
      <c r="D165" s="397">
        <v>81.93</v>
      </c>
      <c r="E165" s="403" t="s">
        <v>635</v>
      </c>
      <c r="F165" s="405"/>
      <c r="G165" s="427"/>
    </row>
    <row r="166" spans="1:54" ht="24" customHeight="1">
      <c r="A166" s="411">
        <v>7130620627</v>
      </c>
      <c r="B166" s="395" t="s">
        <v>48</v>
      </c>
      <c r="C166" s="396" t="s">
        <v>18</v>
      </c>
      <c r="D166" s="397">
        <v>81.93</v>
      </c>
      <c r="E166" s="403" t="s">
        <v>636</v>
      </c>
      <c r="F166" s="405"/>
      <c r="G166" s="427"/>
    </row>
    <row r="167" spans="1:54" ht="24" customHeight="1">
      <c r="A167" s="411">
        <v>7130620631</v>
      </c>
      <c r="B167" s="395" t="s">
        <v>111</v>
      </c>
      <c r="C167" s="396" t="s">
        <v>18</v>
      </c>
      <c r="D167" s="397">
        <v>81.93</v>
      </c>
      <c r="E167" s="403" t="s">
        <v>637</v>
      </c>
      <c r="F167" s="405"/>
      <c r="G167" s="427"/>
    </row>
    <row r="168" spans="1:54" ht="24" customHeight="1">
      <c r="A168" s="411">
        <v>7130620636</v>
      </c>
      <c r="B168" s="395" t="s">
        <v>638</v>
      </c>
      <c r="C168" s="396" t="s">
        <v>18</v>
      </c>
      <c r="D168" s="397">
        <v>81.93</v>
      </c>
      <c r="E168" s="403" t="s">
        <v>639</v>
      </c>
      <c r="F168" s="405"/>
      <c r="G168" s="427"/>
    </row>
    <row r="169" spans="1:54" ht="24" customHeight="1">
      <c r="A169" s="411">
        <v>7130620637</v>
      </c>
      <c r="B169" s="395" t="s">
        <v>640</v>
      </c>
      <c r="C169" s="396" t="s">
        <v>18</v>
      </c>
      <c r="D169" s="397">
        <v>81.93</v>
      </c>
      <c r="E169" s="403" t="s">
        <v>641</v>
      </c>
      <c r="F169" s="405"/>
      <c r="G169" s="427"/>
    </row>
    <row r="170" spans="1:54" ht="24" customHeight="1">
      <c r="A170" s="411">
        <v>7130620713</v>
      </c>
      <c r="B170" s="395" t="s">
        <v>642</v>
      </c>
      <c r="C170" s="396" t="s">
        <v>18</v>
      </c>
      <c r="D170" s="397">
        <v>81.93</v>
      </c>
      <c r="E170" s="403" t="s">
        <v>643</v>
      </c>
      <c r="F170" s="405"/>
      <c r="G170" s="427"/>
    </row>
    <row r="171" spans="1:54" ht="24" customHeight="1">
      <c r="A171" s="411">
        <v>7130620716</v>
      </c>
      <c r="B171" s="395" t="s">
        <v>644</v>
      </c>
      <c r="C171" s="396" t="s">
        <v>18</v>
      </c>
      <c r="D171" s="397">
        <v>81.93</v>
      </c>
      <c r="E171" s="403" t="s">
        <v>645</v>
      </c>
      <c r="F171" s="405"/>
      <c r="G171" s="427"/>
    </row>
    <row r="172" spans="1:54" ht="24" customHeight="1">
      <c r="A172" s="411">
        <v>7130620719</v>
      </c>
      <c r="B172" s="395" t="s">
        <v>646</v>
      </c>
      <c r="C172" s="396" t="s">
        <v>18</v>
      </c>
      <c r="D172" s="397">
        <v>81.93</v>
      </c>
      <c r="E172" s="403" t="s">
        <v>647</v>
      </c>
      <c r="F172" s="405"/>
      <c r="G172" s="427"/>
      <c r="H172" s="452"/>
    </row>
    <row r="173" spans="1:54" ht="24" customHeight="1">
      <c r="A173" s="411">
        <v>7130620829</v>
      </c>
      <c r="B173" s="395" t="s">
        <v>648</v>
      </c>
      <c r="C173" s="396" t="s">
        <v>18</v>
      </c>
      <c r="D173" s="397">
        <v>81.93</v>
      </c>
      <c r="E173" s="403" t="s">
        <v>649</v>
      </c>
      <c r="F173" s="405"/>
      <c r="G173" s="427"/>
      <c r="H173" s="452"/>
    </row>
    <row r="174" spans="1:54" s="410" customFormat="1" ht="24" customHeight="1">
      <c r="A174" s="411">
        <v>7130621892</v>
      </c>
      <c r="B174" s="395" t="s">
        <v>650</v>
      </c>
      <c r="C174" s="396" t="s">
        <v>15</v>
      </c>
      <c r="D174" s="397">
        <v>507.62</v>
      </c>
      <c r="E174" s="405" t="s">
        <v>651</v>
      </c>
      <c r="F174" s="405"/>
      <c r="G174" s="427"/>
      <c r="H174" s="452"/>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89"/>
      <c r="AY174" s="389"/>
      <c r="AZ174" s="389"/>
      <c r="BA174" s="389"/>
      <c r="BB174" s="389"/>
    </row>
    <row r="175" spans="1:54" ht="24" customHeight="1">
      <c r="A175" s="402">
        <v>7130622922</v>
      </c>
      <c r="B175" s="403" t="s">
        <v>652</v>
      </c>
      <c r="C175" s="396" t="s">
        <v>18</v>
      </c>
      <c r="D175" s="397">
        <v>175.06</v>
      </c>
      <c r="E175" s="405" t="s">
        <v>653</v>
      </c>
      <c r="F175" s="405"/>
      <c r="G175" s="427"/>
    </row>
    <row r="176" spans="1:54" ht="30" customHeight="1">
      <c r="A176" s="402">
        <v>7130640027</v>
      </c>
      <c r="B176" s="453" t="s">
        <v>337</v>
      </c>
      <c r="C176" s="454" t="s">
        <v>253</v>
      </c>
      <c r="D176" s="397">
        <v>1267.25</v>
      </c>
      <c r="E176" s="403" t="s">
        <v>654</v>
      </c>
      <c r="F176" s="405"/>
      <c r="G176" s="427"/>
    </row>
    <row r="177" spans="1:11" ht="24" customHeight="1">
      <c r="A177" s="402">
        <v>7130640028</v>
      </c>
      <c r="B177" s="455" t="s">
        <v>655</v>
      </c>
      <c r="C177" s="454" t="s">
        <v>367</v>
      </c>
      <c r="D177" s="397">
        <v>1098</v>
      </c>
      <c r="E177" s="405" t="s">
        <v>656</v>
      </c>
      <c r="F177" s="405"/>
      <c r="G177" s="427"/>
    </row>
    <row r="178" spans="1:11" ht="30" customHeight="1">
      <c r="A178" s="394">
        <v>7130640029</v>
      </c>
      <c r="B178" s="455" t="s">
        <v>657</v>
      </c>
      <c r="C178" s="454" t="s">
        <v>67</v>
      </c>
      <c r="D178" s="397">
        <v>3928.9</v>
      </c>
      <c r="E178" s="403" t="s">
        <v>658</v>
      </c>
      <c r="F178" s="405"/>
      <c r="G178" s="427"/>
    </row>
    <row r="179" spans="1:11" ht="30" customHeight="1">
      <c r="A179" s="394">
        <v>7130640030</v>
      </c>
      <c r="B179" s="456" t="s">
        <v>659</v>
      </c>
      <c r="C179" s="457" t="s">
        <v>67</v>
      </c>
      <c r="D179" s="397">
        <v>3929.31</v>
      </c>
      <c r="E179" s="403"/>
      <c r="F179" s="405"/>
      <c r="G179" s="445"/>
    </row>
    <row r="180" spans="1:11" ht="30" customHeight="1">
      <c r="A180" s="394">
        <v>7130300496</v>
      </c>
      <c r="B180" s="395" t="s">
        <v>660</v>
      </c>
      <c r="C180" s="458" t="s">
        <v>253</v>
      </c>
      <c r="D180" s="397">
        <v>1769</v>
      </c>
      <c r="E180" s="403"/>
      <c r="F180" s="400" t="s">
        <v>438</v>
      </c>
      <c r="G180" s="395" t="s">
        <v>661</v>
      </c>
    </row>
    <row r="181" spans="1:11" ht="30" customHeight="1">
      <c r="A181" s="402">
        <v>7130640031</v>
      </c>
      <c r="B181" s="395" t="s">
        <v>662</v>
      </c>
      <c r="C181" s="458" t="s">
        <v>253</v>
      </c>
      <c r="D181" s="397">
        <v>2459</v>
      </c>
      <c r="E181" s="405"/>
      <c r="F181" s="405"/>
      <c r="G181" s="395" t="s">
        <v>38</v>
      </c>
    </row>
    <row r="182" spans="1:11" ht="30" customHeight="1">
      <c r="A182" s="402">
        <v>7130640036</v>
      </c>
      <c r="B182" s="395" t="s">
        <v>663</v>
      </c>
      <c r="C182" s="459" t="s">
        <v>253</v>
      </c>
      <c r="D182" s="397">
        <v>4874</v>
      </c>
      <c r="E182" s="403" t="s">
        <v>664</v>
      </c>
      <c r="F182" s="405"/>
      <c r="G182" s="395" t="s">
        <v>38</v>
      </c>
    </row>
    <row r="183" spans="1:11" ht="24" customHeight="1">
      <c r="A183" s="402">
        <v>7130640037</v>
      </c>
      <c r="B183" s="446" t="s">
        <v>665</v>
      </c>
      <c r="C183" s="432" t="s">
        <v>666</v>
      </c>
      <c r="D183" s="397">
        <v>1602.91</v>
      </c>
      <c r="E183" s="403"/>
      <c r="F183" s="405"/>
      <c r="G183" s="445"/>
    </row>
    <row r="184" spans="1:11" ht="24" customHeight="1">
      <c r="A184" s="402">
        <v>7130640038</v>
      </c>
      <c r="B184" s="403" t="s">
        <v>665</v>
      </c>
      <c r="C184" s="396" t="s">
        <v>667</v>
      </c>
      <c r="D184" s="397">
        <v>1251.79</v>
      </c>
      <c r="E184" s="403" t="s">
        <v>668</v>
      </c>
      <c r="F184" s="405"/>
      <c r="G184" s="403"/>
    </row>
    <row r="185" spans="1:11" ht="24" customHeight="1">
      <c r="A185" s="402">
        <v>7130640171</v>
      </c>
      <c r="B185" s="403" t="s">
        <v>669</v>
      </c>
      <c r="C185" s="396" t="s">
        <v>100</v>
      </c>
      <c r="D185" s="397">
        <v>122.32</v>
      </c>
      <c r="E185" s="403"/>
      <c r="F185" s="405"/>
      <c r="G185" s="445"/>
    </row>
    <row r="186" spans="1:11" ht="24" customHeight="1">
      <c r="A186" s="402">
        <v>7130641396</v>
      </c>
      <c r="B186" s="403" t="s">
        <v>670</v>
      </c>
      <c r="C186" s="404" t="s">
        <v>671</v>
      </c>
      <c r="D186" s="397">
        <v>252.73</v>
      </c>
      <c r="E186" s="405" t="s">
        <v>672</v>
      </c>
      <c r="F186" s="405"/>
      <c r="G186" s="427"/>
    </row>
    <row r="187" spans="1:11" ht="42" customHeight="1">
      <c r="A187" s="460">
        <v>7130642039</v>
      </c>
      <c r="B187" s="395" t="s">
        <v>673</v>
      </c>
      <c r="C187" s="396" t="s">
        <v>15</v>
      </c>
      <c r="D187" s="397">
        <v>997.07</v>
      </c>
      <c r="E187" s="405" t="s">
        <v>674</v>
      </c>
      <c r="F187" s="405"/>
      <c r="G187" s="427"/>
    </row>
    <row r="188" spans="1:11" ht="42" customHeight="1">
      <c r="A188" s="460">
        <v>7130642041</v>
      </c>
      <c r="B188" s="395" t="s">
        <v>675</v>
      </c>
      <c r="C188" s="396" t="s">
        <v>15</v>
      </c>
      <c r="D188" s="397">
        <v>5067.72</v>
      </c>
      <c r="E188" s="403" t="s">
        <v>676</v>
      </c>
      <c r="F188" s="405"/>
      <c r="G188" s="427"/>
    </row>
    <row r="189" spans="1:11" s="37" customFormat="1" ht="70.5" customHeight="1">
      <c r="A189" s="461">
        <v>7130650001</v>
      </c>
      <c r="B189" s="416" t="s">
        <v>677</v>
      </c>
      <c r="C189" s="462" t="s">
        <v>253</v>
      </c>
      <c r="D189" s="415"/>
      <c r="E189" s="53"/>
      <c r="F189" s="463" t="s">
        <v>678</v>
      </c>
      <c r="G189" s="464" t="s">
        <v>679</v>
      </c>
      <c r="K189" s="131"/>
    </row>
    <row r="190" spans="1:11" ht="82.5" customHeight="1">
      <c r="A190" s="465"/>
      <c r="B190" s="425" t="s">
        <v>680</v>
      </c>
      <c r="C190" s="466" t="s">
        <v>202</v>
      </c>
      <c r="D190" s="467">
        <v>2494</v>
      </c>
      <c r="E190" s="428"/>
      <c r="F190" s="398"/>
      <c r="G190" s="468" t="s">
        <v>681</v>
      </c>
      <c r="K190" s="469"/>
    </row>
    <row r="191" spans="1:11" ht="82.5" customHeight="1">
      <c r="A191" s="465"/>
      <c r="B191" s="425" t="s">
        <v>682</v>
      </c>
      <c r="C191" s="466" t="s">
        <v>202</v>
      </c>
      <c r="D191" s="467">
        <v>2860</v>
      </c>
      <c r="E191" s="428"/>
      <c r="F191" s="398"/>
      <c r="G191" s="468" t="s">
        <v>683</v>
      </c>
      <c r="K191" s="469"/>
    </row>
    <row r="192" spans="1:11" ht="42" customHeight="1">
      <c r="A192" s="402">
        <v>7130670027</v>
      </c>
      <c r="B192" s="403" t="s">
        <v>684</v>
      </c>
      <c r="C192" s="404" t="s">
        <v>367</v>
      </c>
      <c r="D192" s="397">
        <v>145.21</v>
      </c>
      <c r="E192" s="428"/>
      <c r="F192" s="428"/>
      <c r="G192" s="427"/>
    </row>
    <row r="193" spans="1:54" ht="42" customHeight="1">
      <c r="A193" s="402">
        <v>7130797532</v>
      </c>
      <c r="B193" s="403" t="s">
        <v>685</v>
      </c>
      <c r="C193" s="404" t="s">
        <v>367</v>
      </c>
      <c r="D193" s="397">
        <v>762.88</v>
      </c>
      <c r="E193" s="403" t="s">
        <v>686</v>
      </c>
      <c r="F193" s="405"/>
      <c r="G193" s="427"/>
    </row>
    <row r="194" spans="1:54" ht="42" customHeight="1">
      <c r="A194" s="402">
        <v>7130797533</v>
      </c>
      <c r="B194" s="403" t="s">
        <v>687</v>
      </c>
      <c r="C194" s="404" t="s">
        <v>367</v>
      </c>
      <c r="D194" s="397">
        <v>553.72</v>
      </c>
      <c r="E194" s="405" t="s">
        <v>688</v>
      </c>
      <c r="F194" s="405"/>
      <c r="G194" s="427"/>
    </row>
    <row r="195" spans="1:54" ht="24" customHeight="1">
      <c r="A195" s="411">
        <v>7130800012</v>
      </c>
      <c r="B195" s="395" t="s">
        <v>689</v>
      </c>
      <c r="C195" s="396" t="s">
        <v>100</v>
      </c>
      <c r="D195" s="397">
        <v>2371.1799999999998</v>
      </c>
      <c r="E195" s="405" t="s">
        <v>690</v>
      </c>
      <c r="F195" s="405"/>
      <c r="G195" s="395" t="s">
        <v>38</v>
      </c>
    </row>
    <row r="196" spans="1:54" s="37" customFormat="1" ht="24" customHeight="1">
      <c r="A196" s="461">
        <v>7130800014</v>
      </c>
      <c r="B196" s="416" t="s">
        <v>691</v>
      </c>
      <c r="C196" s="435" t="s">
        <v>100</v>
      </c>
      <c r="D196" s="415"/>
      <c r="E196" s="417"/>
      <c r="F196" s="417"/>
      <c r="G196" s="437" t="s">
        <v>412</v>
      </c>
    </row>
    <row r="197" spans="1:54" ht="24" customHeight="1">
      <c r="A197" s="411">
        <v>7130800033</v>
      </c>
      <c r="B197" s="395" t="s">
        <v>692</v>
      </c>
      <c r="C197" s="396" t="s">
        <v>100</v>
      </c>
      <c r="D197" s="397">
        <v>4613.6899999999996</v>
      </c>
      <c r="E197" s="405" t="s">
        <v>693</v>
      </c>
      <c r="F197" s="405"/>
      <c r="G197" s="395" t="s">
        <v>38</v>
      </c>
    </row>
    <row r="198" spans="1:54" s="37" customFormat="1" ht="24" customHeight="1">
      <c r="A198" s="461">
        <v>7130800068</v>
      </c>
      <c r="B198" s="416" t="s">
        <v>694</v>
      </c>
      <c r="C198" s="435" t="s">
        <v>100</v>
      </c>
      <c r="D198" s="415"/>
      <c r="E198" s="416" t="s">
        <v>695</v>
      </c>
      <c r="F198" s="417"/>
      <c r="G198" s="437" t="s">
        <v>412</v>
      </c>
    </row>
    <row r="199" spans="1:54" s="37" customFormat="1" ht="24" customHeight="1">
      <c r="A199" s="433">
        <v>7130800672</v>
      </c>
      <c r="B199" s="413" t="s">
        <v>696</v>
      </c>
      <c r="C199" s="414" t="s">
        <v>100</v>
      </c>
      <c r="D199" s="415"/>
      <c r="E199" s="416" t="s">
        <v>697</v>
      </c>
      <c r="F199" s="417"/>
      <c r="G199" s="437" t="s">
        <v>412</v>
      </c>
      <c r="K199" s="131"/>
    </row>
    <row r="200" spans="1:54" s="410" customFormat="1" ht="24" customHeight="1">
      <c r="A200" s="411">
        <v>7130810005</v>
      </c>
      <c r="B200" s="395" t="s">
        <v>698</v>
      </c>
      <c r="C200" s="396" t="s">
        <v>15</v>
      </c>
      <c r="D200" s="397">
        <v>106.67</v>
      </c>
      <c r="E200" s="405" t="s">
        <v>699</v>
      </c>
      <c r="F200" s="405"/>
      <c r="G200" s="427"/>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89"/>
      <c r="AY200" s="389"/>
      <c r="AZ200" s="389"/>
      <c r="BA200" s="389"/>
      <c r="BB200" s="389"/>
    </row>
    <row r="201" spans="1:54" s="410" customFormat="1" ht="24" customHeight="1">
      <c r="A201" s="411">
        <v>7130810006</v>
      </c>
      <c r="B201" s="395" t="s">
        <v>700</v>
      </c>
      <c r="C201" s="396" t="s">
        <v>54</v>
      </c>
      <c r="D201" s="397">
        <v>8393.31</v>
      </c>
      <c r="E201" s="403" t="s">
        <v>700</v>
      </c>
      <c r="F201" s="405"/>
      <c r="G201" s="427"/>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89"/>
      <c r="AP201" s="389"/>
      <c r="AQ201" s="389"/>
      <c r="AR201" s="389"/>
      <c r="AS201" s="389"/>
      <c r="AT201" s="389"/>
      <c r="AU201" s="389"/>
      <c r="AV201" s="389"/>
      <c r="AW201" s="389"/>
      <c r="AX201" s="389"/>
      <c r="AY201" s="389"/>
      <c r="AZ201" s="389"/>
      <c r="BA201" s="389"/>
      <c r="BB201" s="389"/>
    </row>
    <row r="202" spans="1:54" s="410" customFormat="1" ht="24" customHeight="1">
      <c r="A202" s="411">
        <v>7130810208</v>
      </c>
      <c r="B202" s="395" t="s">
        <v>701</v>
      </c>
      <c r="C202" s="396" t="s">
        <v>54</v>
      </c>
      <c r="D202" s="397">
        <v>10523.68</v>
      </c>
      <c r="E202" s="395" t="s">
        <v>701</v>
      </c>
      <c r="F202" s="405" t="s">
        <v>618</v>
      </c>
      <c r="G202" s="421" t="s">
        <v>1839</v>
      </c>
      <c r="H202" s="389"/>
      <c r="I202" s="389"/>
      <c r="J202" s="389"/>
      <c r="K202" s="389"/>
      <c r="L202" s="389"/>
      <c r="M202" s="389"/>
      <c r="N202" s="389"/>
      <c r="O202" s="389"/>
      <c r="P202" s="389"/>
      <c r="Q202" s="389"/>
      <c r="R202" s="389"/>
      <c r="S202" s="389"/>
      <c r="T202" s="389"/>
      <c r="U202" s="389"/>
      <c r="V202" s="389"/>
      <c r="W202" s="389"/>
      <c r="X202" s="389"/>
      <c r="Y202" s="389"/>
      <c r="Z202" s="389"/>
      <c r="AA202" s="389"/>
      <c r="AB202" s="389"/>
      <c r="AC202" s="389"/>
      <c r="AD202" s="389"/>
      <c r="AE202" s="389"/>
      <c r="AF202" s="389"/>
      <c r="AG202" s="389"/>
      <c r="AH202" s="389"/>
      <c r="AI202" s="389"/>
      <c r="AJ202" s="389"/>
      <c r="AK202" s="389"/>
      <c r="AL202" s="389"/>
      <c r="AM202" s="389"/>
      <c r="AN202" s="389"/>
      <c r="AO202" s="389"/>
      <c r="AP202" s="389"/>
      <c r="AQ202" s="389"/>
      <c r="AR202" s="389"/>
      <c r="AS202" s="389"/>
      <c r="AT202" s="389"/>
      <c r="AU202" s="389"/>
      <c r="AV202" s="389"/>
      <c r="AW202" s="389"/>
      <c r="AX202" s="389"/>
      <c r="AY202" s="389"/>
      <c r="AZ202" s="389"/>
      <c r="BA202" s="389"/>
      <c r="BB202" s="389"/>
    </row>
    <row r="203" spans="1:54" s="410" customFormat="1" ht="24" customHeight="1">
      <c r="A203" s="411">
        <v>7130870005</v>
      </c>
      <c r="B203" s="395" t="s">
        <v>702</v>
      </c>
      <c r="C203" s="396" t="s">
        <v>24</v>
      </c>
      <c r="D203" s="397">
        <v>194.44</v>
      </c>
      <c r="E203" s="405" t="s">
        <v>703</v>
      </c>
      <c r="F203" s="405"/>
      <c r="G203" s="427"/>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89"/>
      <c r="AH203" s="389"/>
      <c r="AI203" s="389"/>
      <c r="AJ203" s="389"/>
      <c r="AK203" s="389"/>
      <c r="AL203" s="389"/>
      <c r="AM203" s="389"/>
      <c r="AN203" s="389"/>
      <c r="AO203" s="389"/>
      <c r="AP203" s="389"/>
      <c r="AQ203" s="389"/>
      <c r="AR203" s="389"/>
      <c r="AS203" s="389"/>
      <c r="AT203" s="389"/>
      <c r="AU203" s="389"/>
      <c r="AV203" s="389"/>
      <c r="AW203" s="389"/>
      <c r="AX203" s="389"/>
      <c r="AY203" s="389"/>
      <c r="AZ203" s="389"/>
      <c r="BA203" s="389"/>
      <c r="BB203" s="389"/>
    </row>
    <row r="204" spans="1:54" s="410" customFormat="1" ht="24" customHeight="1">
      <c r="A204" s="411">
        <v>7130810026</v>
      </c>
      <c r="B204" s="395" t="s">
        <v>704</v>
      </c>
      <c r="C204" s="396" t="s">
        <v>24</v>
      </c>
      <c r="D204" s="397">
        <v>362.87</v>
      </c>
      <c r="E204" s="405" t="s">
        <v>703</v>
      </c>
      <c r="F204" s="405"/>
      <c r="G204" s="427"/>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89"/>
      <c r="AY204" s="389"/>
      <c r="AZ204" s="389"/>
      <c r="BA204" s="389"/>
      <c r="BB204" s="389"/>
    </row>
    <row r="205" spans="1:54" s="410" customFormat="1" ht="24" customHeight="1">
      <c r="A205" s="411">
        <v>7130810060</v>
      </c>
      <c r="B205" s="395" t="s">
        <v>705</v>
      </c>
      <c r="C205" s="396" t="s">
        <v>96</v>
      </c>
      <c r="D205" s="397">
        <v>97.22</v>
      </c>
      <c r="E205" s="405" t="s">
        <v>706</v>
      </c>
      <c r="F205" s="405" t="s">
        <v>68</v>
      </c>
      <c r="G205" s="427"/>
      <c r="H205" s="389"/>
      <c r="I205" s="389"/>
      <c r="J205" s="389"/>
      <c r="K205" s="389"/>
      <c r="L205" s="389"/>
      <c r="M205" s="389"/>
      <c r="N205" s="389"/>
      <c r="O205" s="389"/>
      <c r="P205" s="389"/>
      <c r="Q205" s="389"/>
      <c r="R205" s="389"/>
      <c r="S205" s="389"/>
      <c r="T205" s="389"/>
      <c r="U205" s="389"/>
      <c r="V205" s="389"/>
      <c r="W205" s="389"/>
      <c r="X205" s="389"/>
      <c r="Y205" s="389"/>
      <c r="Z205" s="389"/>
      <c r="AA205" s="389"/>
      <c r="AB205" s="389"/>
      <c r="AC205" s="389"/>
      <c r="AD205" s="389"/>
      <c r="AE205" s="389"/>
      <c r="AF205" s="389"/>
      <c r="AG205" s="389"/>
      <c r="AH205" s="389"/>
      <c r="AI205" s="389"/>
      <c r="AJ205" s="389"/>
      <c r="AK205" s="389"/>
      <c r="AL205" s="389"/>
      <c r="AM205" s="389"/>
      <c r="AN205" s="389"/>
      <c r="AO205" s="389"/>
      <c r="AP205" s="389"/>
      <c r="AQ205" s="389"/>
      <c r="AR205" s="389"/>
      <c r="AS205" s="389"/>
      <c r="AT205" s="389"/>
      <c r="AU205" s="389"/>
      <c r="AV205" s="389"/>
      <c r="AW205" s="389"/>
      <c r="AX205" s="389"/>
      <c r="AY205" s="389"/>
      <c r="AZ205" s="389"/>
      <c r="BA205" s="389"/>
      <c r="BB205" s="389"/>
    </row>
    <row r="206" spans="1:54" s="410" customFormat="1" ht="24" customHeight="1">
      <c r="A206" s="411">
        <v>7130810213</v>
      </c>
      <c r="B206" s="446" t="s">
        <v>707</v>
      </c>
      <c r="C206" s="396" t="s">
        <v>96</v>
      </c>
      <c r="D206" s="397">
        <v>776.71</v>
      </c>
      <c r="E206" s="446" t="s">
        <v>707</v>
      </c>
      <c r="F206" s="405" t="s">
        <v>618</v>
      </c>
      <c r="G206" s="421" t="s">
        <v>1839</v>
      </c>
      <c r="H206" s="389"/>
      <c r="I206" s="389"/>
      <c r="J206" s="389"/>
      <c r="K206" s="389"/>
      <c r="L206" s="389"/>
      <c r="M206" s="389"/>
      <c r="N206" s="389"/>
      <c r="O206" s="389"/>
      <c r="P206" s="389"/>
      <c r="Q206" s="389"/>
      <c r="R206" s="389"/>
      <c r="S206" s="389"/>
      <c r="T206" s="389"/>
      <c r="U206" s="389"/>
      <c r="V206" s="389"/>
      <c r="W206" s="389"/>
      <c r="X206" s="389"/>
      <c r="Y206" s="389"/>
      <c r="Z206" s="389"/>
      <c r="AA206" s="389"/>
      <c r="AB206" s="389"/>
      <c r="AC206" s="389"/>
      <c r="AD206" s="389"/>
      <c r="AE206" s="389"/>
      <c r="AF206" s="389"/>
      <c r="AG206" s="389"/>
      <c r="AH206" s="389"/>
      <c r="AI206" s="389"/>
      <c r="AJ206" s="389"/>
      <c r="AK206" s="389"/>
      <c r="AL206" s="389"/>
      <c r="AM206" s="389"/>
      <c r="AN206" s="389"/>
      <c r="AO206" s="389"/>
      <c r="AP206" s="389"/>
      <c r="AQ206" s="389"/>
      <c r="AR206" s="389"/>
      <c r="AS206" s="389"/>
      <c r="AT206" s="389"/>
      <c r="AU206" s="389"/>
      <c r="AV206" s="389"/>
      <c r="AW206" s="389"/>
      <c r="AX206" s="389"/>
      <c r="AY206" s="389"/>
      <c r="AZ206" s="389"/>
      <c r="BA206" s="389"/>
      <c r="BB206" s="389"/>
    </row>
    <row r="207" spans="1:54" s="410" customFormat="1" ht="24" customHeight="1">
      <c r="A207" s="411">
        <v>7130810214</v>
      </c>
      <c r="B207" s="446" t="s">
        <v>708</v>
      </c>
      <c r="C207" s="396" t="s">
        <v>96</v>
      </c>
      <c r="D207" s="397">
        <v>1554.64</v>
      </c>
      <c r="E207" s="446" t="s">
        <v>708</v>
      </c>
      <c r="F207" s="405" t="s">
        <v>618</v>
      </c>
      <c r="G207" s="421" t="s">
        <v>1839</v>
      </c>
      <c r="H207" s="389"/>
      <c r="I207" s="389"/>
      <c r="J207" s="389"/>
      <c r="K207" s="389"/>
      <c r="L207" s="389"/>
      <c r="M207" s="389"/>
      <c r="N207" s="389"/>
      <c r="O207" s="389"/>
      <c r="P207" s="389"/>
      <c r="Q207" s="389"/>
      <c r="R207" s="389"/>
      <c r="S207" s="389"/>
      <c r="T207" s="389"/>
      <c r="U207" s="389"/>
      <c r="V207" s="389"/>
      <c r="W207" s="389"/>
      <c r="X207" s="389"/>
      <c r="Y207" s="389"/>
      <c r="Z207" s="389"/>
      <c r="AA207" s="389"/>
      <c r="AB207" s="389"/>
      <c r="AC207" s="389"/>
      <c r="AD207" s="389"/>
      <c r="AE207" s="389"/>
      <c r="AF207" s="389"/>
      <c r="AG207" s="389"/>
      <c r="AH207" s="389"/>
      <c r="AI207" s="389"/>
      <c r="AJ207" s="389"/>
      <c r="AK207" s="389"/>
      <c r="AL207" s="389"/>
      <c r="AM207" s="389"/>
      <c r="AN207" s="389"/>
      <c r="AO207" s="389"/>
      <c r="AP207" s="389"/>
      <c r="AQ207" s="389"/>
      <c r="AR207" s="389"/>
      <c r="AS207" s="389"/>
      <c r="AT207" s="389"/>
      <c r="AU207" s="389"/>
      <c r="AV207" s="389"/>
      <c r="AW207" s="389"/>
      <c r="AX207" s="389"/>
      <c r="AY207" s="389"/>
      <c r="AZ207" s="389"/>
      <c r="BA207" s="389"/>
      <c r="BB207" s="389"/>
    </row>
    <row r="208" spans="1:54" s="410" customFormat="1" ht="24" customHeight="1">
      <c r="A208" s="411">
        <v>7130810215</v>
      </c>
      <c r="B208" s="446" t="s">
        <v>709</v>
      </c>
      <c r="C208" s="396" t="s">
        <v>96</v>
      </c>
      <c r="D208" s="397">
        <v>1909.7</v>
      </c>
      <c r="E208" s="446" t="s">
        <v>709</v>
      </c>
      <c r="F208" s="405" t="s">
        <v>618</v>
      </c>
      <c r="G208" s="421" t="s">
        <v>1839</v>
      </c>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389"/>
      <c r="AT208" s="389"/>
      <c r="AU208" s="389"/>
      <c r="AV208" s="389"/>
      <c r="AW208" s="389"/>
      <c r="AX208" s="389"/>
      <c r="AY208" s="389"/>
      <c r="AZ208" s="389"/>
      <c r="BA208" s="389"/>
      <c r="BB208" s="389"/>
    </row>
    <row r="209" spans="1:54" s="410" customFormat="1" ht="24" customHeight="1">
      <c r="A209" s="411">
        <v>7130810217</v>
      </c>
      <c r="B209" s="446" t="s">
        <v>710</v>
      </c>
      <c r="C209" s="396" t="s">
        <v>96</v>
      </c>
      <c r="D209" s="397">
        <v>283.55</v>
      </c>
      <c r="E209" s="446" t="s">
        <v>710</v>
      </c>
      <c r="F209" s="405" t="s">
        <v>618</v>
      </c>
      <c r="G209" s="421" t="s">
        <v>1839</v>
      </c>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c r="AG209" s="389"/>
      <c r="AH209" s="389"/>
      <c r="AI209" s="389"/>
      <c r="AJ209" s="389"/>
      <c r="AK209" s="389"/>
      <c r="AL209" s="389"/>
      <c r="AM209" s="389"/>
      <c r="AN209" s="389"/>
      <c r="AO209" s="389"/>
      <c r="AP209" s="389"/>
      <c r="AQ209" s="389"/>
      <c r="AR209" s="389"/>
      <c r="AS209" s="389"/>
      <c r="AT209" s="389"/>
      <c r="AU209" s="389"/>
      <c r="AV209" s="389"/>
      <c r="AW209" s="389"/>
      <c r="AX209" s="389"/>
      <c r="AY209" s="389"/>
      <c r="AZ209" s="389"/>
      <c r="BA209" s="389"/>
      <c r="BB209" s="389"/>
    </row>
    <row r="210" spans="1:54" s="410" customFormat="1" ht="24" customHeight="1">
      <c r="A210" s="411">
        <v>7130810244</v>
      </c>
      <c r="B210" s="446" t="s">
        <v>711</v>
      </c>
      <c r="C210" s="396" t="s">
        <v>96</v>
      </c>
      <c r="D210" s="397">
        <v>247.8</v>
      </c>
      <c r="E210" s="446" t="s">
        <v>711</v>
      </c>
      <c r="F210" s="405" t="s">
        <v>618</v>
      </c>
      <c r="G210" s="421" t="s">
        <v>1839</v>
      </c>
      <c r="H210" s="389"/>
      <c r="I210" s="389"/>
      <c r="J210" s="389"/>
      <c r="K210" s="389"/>
      <c r="L210" s="389"/>
      <c r="M210" s="389"/>
      <c r="N210" s="389"/>
      <c r="O210" s="389"/>
      <c r="P210" s="389"/>
      <c r="Q210" s="389"/>
      <c r="R210" s="389"/>
      <c r="S210" s="389"/>
      <c r="T210" s="389"/>
      <c r="U210" s="389"/>
      <c r="V210" s="389"/>
      <c r="W210" s="389"/>
      <c r="X210" s="389"/>
      <c r="Y210" s="389"/>
      <c r="Z210" s="389"/>
      <c r="AA210" s="389"/>
      <c r="AB210" s="389"/>
      <c r="AC210" s="389"/>
      <c r="AD210" s="389"/>
      <c r="AE210" s="389"/>
      <c r="AF210" s="389"/>
      <c r="AG210" s="389"/>
      <c r="AH210" s="389"/>
      <c r="AI210" s="389"/>
      <c r="AJ210" s="389"/>
      <c r="AK210" s="389"/>
      <c r="AL210" s="389"/>
      <c r="AM210" s="389"/>
      <c r="AN210" s="389"/>
      <c r="AO210" s="389"/>
      <c r="AP210" s="389"/>
      <c r="AQ210" s="389"/>
      <c r="AR210" s="389"/>
      <c r="AS210" s="389"/>
      <c r="AT210" s="389"/>
      <c r="AU210" s="389"/>
      <c r="AV210" s="389"/>
      <c r="AW210" s="389"/>
      <c r="AX210" s="389"/>
      <c r="AY210" s="389"/>
      <c r="AZ210" s="389"/>
      <c r="BA210" s="389"/>
      <c r="BB210" s="389"/>
    </row>
    <row r="211" spans="1:54" ht="24" customHeight="1">
      <c r="A211" s="402">
        <v>7130810076</v>
      </c>
      <c r="B211" s="395" t="s">
        <v>712</v>
      </c>
      <c r="C211" s="396" t="s">
        <v>96</v>
      </c>
      <c r="D211" s="397">
        <v>81.98</v>
      </c>
      <c r="E211" s="405" t="s">
        <v>713</v>
      </c>
      <c r="F211" s="405"/>
      <c r="G211" s="427"/>
    </row>
    <row r="212" spans="1:54" ht="24" customHeight="1">
      <c r="A212" s="402">
        <v>7130810077</v>
      </c>
      <c r="B212" s="455" t="s">
        <v>714</v>
      </c>
      <c r="C212" s="440" t="s">
        <v>96</v>
      </c>
      <c r="D212" s="397">
        <v>560.15</v>
      </c>
      <c r="E212" s="405" t="s">
        <v>715</v>
      </c>
      <c r="F212" s="405"/>
      <c r="G212" s="427"/>
    </row>
    <row r="213" spans="1:54" ht="24" customHeight="1">
      <c r="A213" s="402">
        <v>7130810102</v>
      </c>
      <c r="B213" s="403" t="s">
        <v>716</v>
      </c>
      <c r="C213" s="440" t="s">
        <v>96</v>
      </c>
      <c r="D213" s="397">
        <v>445.13</v>
      </c>
      <c r="E213" s="405" t="s">
        <v>717</v>
      </c>
      <c r="F213" s="405"/>
      <c r="G213" s="427"/>
    </row>
    <row r="214" spans="1:54" s="410" customFormat="1" ht="24" customHeight="1">
      <c r="A214" s="402">
        <v>7130810193</v>
      </c>
      <c r="B214" s="403" t="s">
        <v>718</v>
      </c>
      <c r="C214" s="440" t="s">
        <v>24</v>
      </c>
      <c r="D214" s="397">
        <v>362.87</v>
      </c>
      <c r="E214" s="403" t="s">
        <v>719</v>
      </c>
      <c r="F214" s="405"/>
      <c r="G214" s="427"/>
      <c r="H214" s="389"/>
      <c r="I214" s="389"/>
      <c r="J214" s="389"/>
      <c r="K214" s="389"/>
      <c r="L214" s="389"/>
      <c r="M214" s="389"/>
      <c r="N214" s="389"/>
      <c r="O214" s="389"/>
      <c r="P214" s="389"/>
      <c r="Q214" s="389"/>
      <c r="R214" s="389"/>
      <c r="S214" s="389"/>
      <c r="T214" s="389"/>
      <c r="U214" s="389"/>
      <c r="V214" s="389"/>
      <c r="W214" s="389"/>
      <c r="X214" s="389"/>
      <c r="Y214" s="389"/>
      <c r="Z214" s="389"/>
      <c r="AA214" s="389"/>
      <c r="AB214" s="389"/>
      <c r="AC214" s="389"/>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89"/>
      <c r="AY214" s="389"/>
      <c r="AZ214" s="389"/>
      <c r="BA214" s="389"/>
      <c r="BB214" s="389"/>
    </row>
    <row r="215" spans="1:54" s="410" customFormat="1" ht="24" customHeight="1">
      <c r="A215" s="402">
        <v>7130810201</v>
      </c>
      <c r="B215" s="403" t="s">
        <v>720</v>
      </c>
      <c r="C215" s="440" t="s">
        <v>24</v>
      </c>
      <c r="D215" s="397">
        <v>386.15</v>
      </c>
      <c r="E215" s="403" t="s">
        <v>721</v>
      </c>
      <c r="F215" s="405"/>
      <c r="G215" s="427"/>
      <c r="H215" s="389"/>
      <c r="I215" s="389"/>
      <c r="J215" s="389"/>
      <c r="K215" s="389"/>
      <c r="L215" s="389"/>
      <c r="M215" s="389"/>
      <c r="N215" s="389"/>
      <c r="O215" s="389"/>
      <c r="P215" s="389"/>
      <c r="Q215" s="389"/>
      <c r="R215" s="389"/>
      <c r="S215" s="389"/>
      <c r="T215" s="389"/>
      <c r="U215" s="389"/>
      <c r="V215" s="389"/>
      <c r="W215" s="389"/>
      <c r="X215" s="389"/>
      <c r="Y215" s="389"/>
      <c r="Z215" s="389"/>
      <c r="AA215" s="389"/>
      <c r="AB215" s="389"/>
      <c r="AC215" s="389"/>
      <c r="AD215" s="389"/>
      <c r="AE215" s="389"/>
      <c r="AF215" s="389"/>
      <c r="AG215" s="389"/>
      <c r="AH215" s="389"/>
      <c r="AI215" s="389"/>
      <c r="AJ215" s="389"/>
      <c r="AK215" s="389"/>
      <c r="AL215" s="389"/>
      <c r="AM215" s="389"/>
      <c r="AN215" s="389"/>
      <c r="AO215" s="389"/>
      <c r="AP215" s="389"/>
      <c r="AQ215" s="389"/>
      <c r="AR215" s="389"/>
      <c r="AS215" s="389"/>
      <c r="AT215" s="389"/>
      <c r="AU215" s="389"/>
      <c r="AV215" s="389"/>
      <c r="AW215" s="389"/>
      <c r="AX215" s="389"/>
      <c r="AY215" s="389"/>
      <c r="AZ215" s="389"/>
      <c r="BA215" s="389"/>
      <c r="BB215" s="389"/>
    </row>
    <row r="216" spans="1:54" s="410" customFormat="1" ht="24" customHeight="1">
      <c r="A216" s="402">
        <v>7130810216</v>
      </c>
      <c r="B216" s="403" t="s">
        <v>722</v>
      </c>
      <c r="C216" s="440" t="s">
        <v>24</v>
      </c>
      <c r="D216" s="397">
        <v>386.15</v>
      </c>
      <c r="E216" s="403" t="s">
        <v>723</v>
      </c>
      <c r="F216" s="405"/>
      <c r="G216" s="427"/>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c r="AG216" s="389"/>
      <c r="AH216" s="389"/>
      <c r="AI216" s="389"/>
      <c r="AJ216" s="389"/>
      <c r="AK216" s="389"/>
      <c r="AL216" s="389"/>
      <c r="AM216" s="389"/>
      <c r="AN216" s="389"/>
      <c r="AO216" s="389"/>
      <c r="AP216" s="389"/>
      <c r="AQ216" s="389"/>
      <c r="AR216" s="389"/>
      <c r="AS216" s="389"/>
      <c r="AT216" s="389"/>
      <c r="AU216" s="389"/>
      <c r="AV216" s="389"/>
      <c r="AW216" s="389"/>
      <c r="AX216" s="389"/>
      <c r="AY216" s="389"/>
      <c r="AZ216" s="389"/>
      <c r="BA216" s="389"/>
      <c r="BB216" s="389"/>
    </row>
    <row r="217" spans="1:54" s="410" customFormat="1" ht="24" customHeight="1">
      <c r="A217" s="402">
        <v>7130810241</v>
      </c>
      <c r="B217" s="403" t="s">
        <v>724</v>
      </c>
      <c r="C217" s="440" t="s">
        <v>24</v>
      </c>
      <c r="D217" s="397">
        <v>386.15</v>
      </c>
      <c r="E217" s="403" t="s">
        <v>724</v>
      </c>
      <c r="F217" s="405" t="s">
        <v>618</v>
      </c>
      <c r="G217" s="421" t="s">
        <v>1839</v>
      </c>
      <c r="H217" s="389"/>
      <c r="I217" s="389"/>
      <c r="J217" s="389"/>
      <c r="K217" s="389"/>
      <c r="L217" s="389"/>
      <c r="M217" s="389"/>
      <c r="N217" s="389"/>
      <c r="O217" s="389"/>
      <c r="P217" s="389"/>
      <c r="Q217" s="389"/>
      <c r="R217" s="389"/>
      <c r="S217" s="389"/>
      <c r="T217" s="389"/>
      <c r="U217" s="389"/>
      <c r="V217" s="389"/>
      <c r="W217" s="389"/>
      <c r="X217" s="389"/>
      <c r="Y217" s="389"/>
      <c r="Z217" s="389"/>
      <c r="AA217" s="389"/>
      <c r="AB217" s="389"/>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89"/>
      <c r="AY217" s="389"/>
      <c r="AZ217" s="389"/>
      <c r="BA217" s="389"/>
      <c r="BB217" s="389"/>
    </row>
    <row r="218" spans="1:54" s="410" customFormat="1" ht="24" customHeight="1">
      <c r="A218" s="402">
        <v>7130810251</v>
      </c>
      <c r="B218" s="403" t="s">
        <v>725</v>
      </c>
      <c r="C218" s="440" t="s">
        <v>24</v>
      </c>
      <c r="D218" s="397">
        <v>386.15</v>
      </c>
      <c r="E218" s="403" t="s">
        <v>726</v>
      </c>
      <c r="F218" s="405"/>
      <c r="G218" s="427"/>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89"/>
      <c r="AY218" s="389"/>
      <c r="AZ218" s="389"/>
      <c r="BA218" s="389"/>
      <c r="BB218" s="389"/>
    </row>
    <row r="219" spans="1:54" s="410" customFormat="1" ht="24" customHeight="1">
      <c r="A219" s="402">
        <v>7130810361</v>
      </c>
      <c r="B219" s="403" t="s">
        <v>727</v>
      </c>
      <c r="C219" s="440" t="s">
        <v>24</v>
      </c>
      <c r="D219" s="397">
        <v>386.15</v>
      </c>
      <c r="E219" s="405" t="s">
        <v>728</v>
      </c>
      <c r="F219" s="405"/>
      <c r="G219" s="427"/>
      <c r="H219" s="389"/>
      <c r="I219" s="389"/>
      <c r="J219" s="389"/>
      <c r="K219" s="389"/>
      <c r="L219" s="389"/>
      <c r="M219" s="389"/>
      <c r="N219" s="389"/>
      <c r="O219" s="389"/>
      <c r="P219" s="389"/>
      <c r="Q219" s="389"/>
      <c r="R219" s="389"/>
      <c r="S219" s="389"/>
      <c r="T219" s="389"/>
      <c r="U219" s="389"/>
      <c r="V219" s="389"/>
      <c r="W219" s="389"/>
      <c r="X219" s="389"/>
      <c r="Y219" s="389"/>
      <c r="Z219" s="389"/>
      <c r="AA219" s="389"/>
      <c r="AB219" s="389"/>
      <c r="AC219" s="389"/>
      <c r="AD219" s="389"/>
      <c r="AE219" s="389"/>
      <c r="AF219" s="389"/>
      <c r="AG219" s="389"/>
      <c r="AH219" s="389"/>
      <c r="AI219" s="389"/>
      <c r="AJ219" s="389"/>
      <c r="AK219" s="389"/>
      <c r="AL219" s="389"/>
      <c r="AM219" s="389"/>
      <c r="AN219" s="389"/>
      <c r="AO219" s="389"/>
      <c r="AP219" s="389"/>
      <c r="AQ219" s="389"/>
      <c r="AR219" s="389"/>
      <c r="AS219" s="389"/>
      <c r="AT219" s="389"/>
      <c r="AU219" s="389"/>
      <c r="AV219" s="389"/>
      <c r="AW219" s="389"/>
      <c r="AX219" s="389"/>
      <c r="AY219" s="389"/>
      <c r="AZ219" s="389"/>
      <c r="BA219" s="389"/>
      <c r="BB219" s="389"/>
    </row>
    <row r="220" spans="1:54" s="410" customFormat="1" ht="24" customHeight="1">
      <c r="A220" s="402">
        <v>7130810219</v>
      </c>
      <c r="B220" s="446" t="s">
        <v>729</v>
      </c>
      <c r="C220" s="440" t="s">
        <v>24</v>
      </c>
      <c r="D220" s="397">
        <v>168.42</v>
      </c>
      <c r="E220" s="446" t="s">
        <v>729</v>
      </c>
      <c r="F220" s="405" t="s">
        <v>618</v>
      </c>
      <c r="G220" s="421" t="s">
        <v>1839</v>
      </c>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89"/>
      <c r="AY220" s="389"/>
      <c r="AZ220" s="389"/>
      <c r="BA220" s="389"/>
      <c r="BB220" s="389"/>
    </row>
    <row r="221" spans="1:54" s="410" customFormat="1" ht="24" customHeight="1">
      <c r="A221" s="402">
        <v>7130810220</v>
      </c>
      <c r="B221" s="446" t="s">
        <v>730</v>
      </c>
      <c r="C221" s="440" t="s">
        <v>24</v>
      </c>
      <c r="D221" s="397">
        <v>386.15</v>
      </c>
      <c r="E221" s="446" t="s">
        <v>730</v>
      </c>
      <c r="F221" s="405" t="s">
        <v>618</v>
      </c>
      <c r="G221" s="421" t="s">
        <v>1839</v>
      </c>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c r="AS221" s="389"/>
      <c r="AT221" s="389"/>
      <c r="AU221" s="389"/>
      <c r="AV221" s="389"/>
      <c r="AW221" s="389"/>
      <c r="AX221" s="389"/>
      <c r="AY221" s="389"/>
      <c r="AZ221" s="389"/>
      <c r="BA221" s="389"/>
      <c r="BB221" s="389"/>
    </row>
    <row r="222" spans="1:54" s="410" customFormat="1" ht="24" customHeight="1">
      <c r="A222" s="402">
        <v>7130810212</v>
      </c>
      <c r="B222" s="403" t="s">
        <v>731</v>
      </c>
      <c r="C222" s="440" t="s">
        <v>96</v>
      </c>
      <c r="D222" s="397">
        <v>472.18</v>
      </c>
      <c r="E222" s="403" t="s">
        <v>731</v>
      </c>
      <c r="F222" s="405" t="s">
        <v>618</v>
      </c>
      <c r="G222" s="421" t="s">
        <v>1839</v>
      </c>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c r="AS222" s="389"/>
      <c r="AT222" s="389"/>
      <c r="AU222" s="389"/>
      <c r="AV222" s="389"/>
      <c r="AW222" s="389"/>
      <c r="AX222" s="389"/>
      <c r="AY222" s="389"/>
      <c r="AZ222" s="389"/>
      <c r="BA222" s="389"/>
      <c r="BB222" s="389"/>
    </row>
    <row r="223" spans="1:54" s="410" customFormat="1" ht="24" customHeight="1">
      <c r="A223" s="402">
        <v>7130810413</v>
      </c>
      <c r="B223" s="403" t="s">
        <v>732</v>
      </c>
      <c r="C223" s="440" t="s">
        <v>96</v>
      </c>
      <c r="D223" s="397">
        <v>761.9</v>
      </c>
      <c r="E223" s="405" t="s">
        <v>733</v>
      </c>
      <c r="F223" s="405"/>
      <c r="G223" s="427"/>
      <c r="H223" s="389"/>
      <c r="I223" s="389"/>
      <c r="J223" s="389"/>
      <c r="K223" s="389"/>
      <c r="L223" s="389"/>
      <c r="M223" s="389"/>
      <c r="N223" s="389"/>
      <c r="O223" s="389"/>
      <c r="P223" s="389"/>
      <c r="Q223" s="389"/>
      <c r="R223" s="389"/>
      <c r="S223" s="389"/>
      <c r="T223" s="389"/>
      <c r="U223" s="389"/>
      <c r="V223" s="389"/>
      <c r="W223" s="389"/>
      <c r="X223" s="389"/>
      <c r="Y223" s="389"/>
      <c r="Z223" s="389"/>
      <c r="AA223" s="389"/>
      <c r="AB223" s="389"/>
      <c r="AC223" s="389"/>
      <c r="AD223" s="389"/>
      <c r="AE223" s="389"/>
      <c r="AF223" s="389"/>
      <c r="AG223" s="389"/>
      <c r="AH223" s="389"/>
      <c r="AI223" s="389"/>
      <c r="AJ223" s="389"/>
      <c r="AK223" s="389"/>
      <c r="AL223" s="389"/>
      <c r="AM223" s="389"/>
      <c r="AN223" s="389"/>
      <c r="AO223" s="389"/>
      <c r="AP223" s="389"/>
      <c r="AQ223" s="389"/>
      <c r="AR223" s="389"/>
      <c r="AS223" s="389"/>
      <c r="AT223" s="389"/>
      <c r="AU223" s="389"/>
      <c r="AV223" s="389"/>
      <c r="AW223" s="389"/>
      <c r="AX223" s="389"/>
      <c r="AY223" s="389"/>
      <c r="AZ223" s="389"/>
      <c r="BA223" s="389"/>
      <c r="BB223" s="389"/>
    </row>
    <row r="224" spans="1:54" s="410" customFormat="1" ht="24" customHeight="1">
      <c r="A224" s="402">
        <v>7130810441</v>
      </c>
      <c r="B224" s="403" t="s">
        <v>734</v>
      </c>
      <c r="C224" s="440" t="s">
        <v>96</v>
      </c>
      <c r="D224" s="397">
        <v>907.39</v>
      </c>
      <c r="E224" s="403" t="s">
        <v>735</v>
      </c>
      <c r="F224" s="405"/>
      <c r="G224" s="427"/>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89"/>
      <c r="AP224" s="389"/>
      <c r="AQ224" s="389"/>
      <c r="AR224" s="389"/>
      <c r="AS224" s="389"/>
      <c r="AT224" s="389"/>
      <c r="AU224" s="389"/>
      <c r="AV224" s="389"/>
      <c r="AW224" s="389"/>
      <c r="AX224" s="389"/>
      <c r="AY224" s="389"/>
      <c r="AZ224" s="389"/>
      <c r="BA224" s="389"/>
      <c r="BB224" s="389"/>
    </row>
    <row r="225" spans="1:54" s="410" customFormat="1" ht="24" customHeight="1">
      <c r="A225" s="402">
        <v>7130810461</v>
      </c>
      <c r="B225" s="403" t="s">
        <v>736</v>
      </c>
      <c r="C225" s="440" t="s">
        <v>96</v>
      </c>
      <c r="D225" s="397">
        <v>1052.8599999999999</v>
      </c>
      <c r="E225" s="405" t="s">
        <v>737</v>
      </c>
      <c r="F225" s="405"/>
      <c r="G225" s="427"/>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389"/>
      <c r="AE225" s="389"/>
      <c r="AF225" s="389"/>
      <c r="AG225" s="389"/>
      <c r="AH225" s="389"/>
      <c r="AI225" s="389"/>
      <c r="AJ225" s="389"/>
      <c r="AK225" s="389"/>
      <c r="AL225" s="389"/>
      <c r="AM225" s="389"/>
      <c r="AN225" s="389"/>
      <c r="AO225" s="389"/>
      <c r="AP225" s="389"/>
      <c r="AQ225" s="389"/>
      <c r="AR225" s="389"/>
      <c r="AS225" s="389"/>
      <c r="AT225" s="389"/>
      <c r="AU225" s="389"/>
      <c r="AV225" s="389"/>
      <c r="AW225" s="389"/>
      <c r="AX225" s="389"/>
      <c r="AY225" s="389"/>
      <c r="AZ225" s="389"/>
      <c r="BA225" s="389"/>
      <c r="BB225" s="389"/>
    </row>
    <row r="226" spans="1:54" s="410" customFormat="1" ht="24" customHeight="1">
      <c r="A226" s="402">
        <v>7130810196</v>
      </c>
      <c r="B226" s="403" t="s">
        <v>738</v>
      </c>
      <c r="C226" s="440" t="s">
        <v>96</v>
      </c>
      <c r="D226" s="397">
        <v>522.73</v>
      </c>
      <c r="E226" s="403" t="s">
        <v>738</v>
      </c>
      <c r="F226" s="405"/>
      <c r="G226" s="421" t="s">
        <v>1839</v>
      </c>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U226" s="389"/>
      <c r="AV226" s="389"/>
      <c r="AW226" s="389"/>
      <c r="AX226" s="389"/>
      <c r="AY226" s="389"/>
      <c r="AZ226" s="389"/>
      <c r="BA226" s="389"/>
      <c r="BB226" s="389"/>
    </row>
    <row r="227" spans="1:54" s="410" customFormat="1" ht="24" customHeight="1">
      <c r="A227" s="402">
        <v>7130810197</v>
      </c>
      <c r="B227" s="403" t="s">
        <v>739</v>
      </c>
      <c r="C227" s="440" t="s">
        <v>96</v>
      </c>
      <c r="D227" s="397">
        <v>638.63</v>
      </c>
      <c r="E227" s="403" t="s">
        <v>739</v>
      </c>
      <c r="F227" s="405"/>
      <c r="G227" s="421" t="s">
        <v>1839</v>
      </c>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89"/>
      <c r="AY227" s="389"/>
      <c r="AZ227" s="389"/>
      <c r="BA227" s="389"/>
      <c r="BB227" s="389"/>
    </row>
    <row r="228" spans="1:54" s="410" customFormat="1" ht="24" customHeight="1">
      <c r="A228" s="402">
        <v>7130810198</v>
      </c>
      <c r="B228" s="403" t="s">
        <v>740</v>
      </c>
      <c r="C228" s="440" t="s">
        <v>96</v>
      </c>
      <c r="D228" s="397">
        <v>755.75</v>
      </c>
      <c r="E228" s="403" t="s">
        <v>740</v>
      </c>
      <c r="F228" s="405"/>
      <c r="G228" s="421" t="s">
        <v>1839</v>
      </c>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89"/>
      <c r="AT228" s="389"/>
      <c r="AU228" s="389"/>
      <c r="AV228" s="389"/>
      <c r="AW228" s="389"/>
      <c r="AX228" s="389"/>
      <c r="AY228" s="389"/>
      <c r="AZ228" s="389"/>
      <c r="BA228" s="389"/>
      <c r="BB228" s="389"/>
    </row>
    <row r="229" spans="1:54" s="410" customFormat="1" ht="24" customHeight="1">
      <c r="A229" s="402">
        <v>7130810199</v>
      </c>
      <c r="B229" s="403" t="s">
        <v>741</v>
      </c>
      <c r="C229" s="440" t="s">
        <v>96</v>
      </c>
      <c r="D229" s="397">
        <v>871.63</v>
      </c>
      <c r="E229" s="403" t="s">
        <v>741</v>
      </c>
      <c r="F229" s="405"/>
      <c r="G229" s="421" t="s">
        <v>1839</v>
      </c>
      <c r="H229" s="389"/>
      <c r="I229" s="389"/>
      <c r="J229" s="389"/>
      <c r="K229" s="389"/>
      <c r="L229" s="389"/>
      <c r="M229" s="389"/>
      <c r="N229" s="389"/>
      <c r="O229" s="389"/>
      <c r="P229" s="389"/>
      <c r="Q229" s="389"/>
      <c r="R229" s="389"/>
      <c r="S229" s="389"/>
      <c r="T229" s="389"/>
      <c r="U229" s="389"/>
      <c r="V229" s="389"/>
      <c r="W229" s="389"/>
      <c r="X229" s="389"/>
      <c r="Y229" s="389"/>
      <c r="Z229" s="389"/>
      <c r="AA229" s="389"/>
      <c r="AB229" s="389"/>
      <c r="AC229" s="389"/>
      <c r="AD229" s="389"/>
      <c r="AE229" s="389"/>
      <c r="AF229" s="389"/>
      <c r="AG229" s="389"/>
      <c r="AH229" s="389"/>
      <c r="AI229" s="389"/>
      <c r="AJ229" s="389"/>
      <c r="AK229" s="389"/>
      <c r="AL229" s="389"/>
      <c r="AM229" s="389"/>
      <c r="AN229" s="389"/>
      <c r="AO229" s="389"/>
      <c r="AP229" s="389"/>
      <c r="AQ229" s="389"/>
      <c r="AR229" s="389"/>
      <c r="AS229" s="389"/>
      <c r="AT229" s="389"/>
      <c r="AU229" s="389"/>
      <c r="AV229" s="389"/>
      <c r="AW229" s="389"/>
      <c r="AX229" s="389"/>
      <c r="AY229" s="389"/>
      <c r="AZ229" s="389"/>
      <c r="BA229" s="389"/>
      <c r="BB229" s="389"/>
    </row>
    <row r="230" spans="1:54" s="410" customFormat="1" ht="24" customHeight="1">
      <c r="A230" s="402">
        <v>7130810200</v>
      </c>
      <c r="B230" s="403" t="s">
        <v>742</v>
      </c>
      <c r="C230" s="440" t="s">
        <v>96</v>
      </c>
      <c r="D230" s="397">
        <v>798.89</v>
      </c>
      <c r="E230" s="403" t="s">
        <v>742</v>
      </c>
      <c r="F230" s="405"/>
      <c r="G230" s="421" t="s">
        <v>1839</v>
      </c>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89"/>
      <c r="AY230" s="389"/>
      <c r="AZ230" s="389"/>
      <c r="BA230" s="389"/>
      <c r="BB230" s="389"/>
    </row>
    <row r="231" spans="1:54" s="410" customFormat="1" ht="24" customHeight="1">
      <c r="A231" s="402">
        <v>7130810202</v>
      </c>
      <c r="B231" s="403" t="s">
        <v>743</v>
      </c>
      <c r="C231" s="440" t="s">
        <v>96</v>
      </c>
      <c r="D231" s="397">
        <v>1118.2</v>
      </c>
      <c r="E231" s="403" t="s">
        <v>743</v>
      </c>
      <c r="F231" s="405"/>
      <c r="G231" s="421" t="s">
        <v>1839</v>
      </c>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389"/>
      <c r="AT231" s="389"/>
      <c r="AU231" s="389"/>
      <c r="AV231" s="389"/>
      <c r="AW231" s="389"/>
      <c r="AX231" s="389"/>
      <c r="AY231" s="389"/>
      <c r="AZ231" s="389"/>
      <c r="BA231" s="389"/>
      <c r="BB231" s="389"/>
    </row>
    <row r="232" spans="1:54" s="410" customFormat="1" ht="24" customHeight="1">
      <c r="A232" s="402">
        <v>7130810203</v>
      </c>
      <c r="B232" s="403" t="s">
        <v>744</v>
      </c>
      <c r="C232" s="440" t="s">
        <v>96</v>
      </c>
      <c r="D232" s="397">
        <v>1256.28</v>
      </c>
      <c r="E232" s="403" t="s">
        <v>744</v>
      </c>
      <c r="F232" s="405"/>
      <c r="G232" s="421" t="s">
        <v>1839</v>
      </c>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89"/>
      <c r="AI232" s="389"/>
      <c r="AJ232" s="389"/>
      <c r="AK232" s="389"/>
      <c r="AL232" s="389"/>
      <c r="AM232" s="389"/>
      <c r="AN232" s="389"/>
      <c r="AO232" s="389"/>
      <c r="AP232" s="389"/>
      <c r="AQ232" s="389"/>
      <c r="AR232" s="389"/>
      <c r="AS232" s="389"/>
      <c r="AT232" s="389"/>
      <c r="AU232" s="389"/>
      <c r="AV232" s="389"/>
      <c r="AW232" s="389"/>
      <c r="AX232" s="389"/>
      <c r="AY232" s="389"/>
      <c r="AZ232" s="389"/>
      <c r="BA232" s="389"/>
      <c r="BB232" s="389"/>
    </row>
    <row r="233" spans="1:54" s="410" customFormat="1" ht="24" customHeight="1">
      <c r="A233" s="402">
        <v>7130810239</v>
      </c>
      <c r="B233" s="446" t="s">
        <v>745</v>
      </c>
      <c r="C233" s="440" t="s">
        <v>96</v>
      </c>
      <c r="D233" s="397">
        <v>901.22</v>
      </c>
      <c r="E233" s="446" t="s">
        <v>745</v>
      </c>
      <c r="F233" s="405"/>
      <c r="G233" s="421" t="s">
        <v>1839</v>
      </c>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389"/>
      <c r="AD233" s="389"/>
      <c r="AE233" s="389"/>
      <c r="AF233" s="389"/>
      <c r="AG233" s="389"/>
      <c r="AH233" s="389"/>
      <c r="AI233" s="389"/>
      <c r="AJ233" s="389"/>
      <c r="AK233" s="389"/>
      <c r="AL233" s="389"/>
      <c r="AM233" s="389"/>
      <c r="AN233" s="389"/>
      <c r="AO233" s="389"/>
      <c r="AP233" s="389"/>
      <c r="AQ233" s="389"/>
      <c r="AR233" s="389"/>
      <c r="AS233" s="389"/>
      <c r="AT233" s="389"/>
      <c r="AU233" s="389"/>
      <c r="AV233" s="389"/>
      <c r="AW233" s="389"/>
      <c r="AX233" s="389"/>
      <c r="AY233" s="389"/>
      <c r="AZ233" s="389"/>
      <c r="BA233" s="389"/>
      <c r="BB233" s="389"/>
    </row>
    <row r="234" spans="1:54" s="410" customFormat="1" ht="24" customHeight="1">
      <c r="A234" s="402">
        <v>7130810240</v>
      </c>
      <c r="B234" s="446" t="s">
        <v>746</v>
      </c>
      <c r="C234" s="440" t="s">
        <v>96</v>
      </c>
      <c r="D234" s="397">
        <v>3775.02</v>
      </c>
      <c r="E234" s="446" t="s">
        <v>746</v>
      </c>
      <c r="F234" s="405"/>
      <c r="G234" s="421" t="s">
        <v>1839</v>
      </c>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89"/>
      <c r="AG234" s="389"/>
      <c r="AH234" s="389"/>
      <c r="AI234" s="389"/>
      <c r="AJ234" s="389"/>
      <c r="AK234" s="389"/>
      <c r="AL234" s="389"/>
      <c r="AM234" s="389"/>
      <c r="AN234" s="389"/>
      <c r="AO234" s="389"/>
      <c r="AP234" s="389"/>
      <c r="AQ234" s="389"/>
      <c r="AR234" s="389"/>
      <c r="AS234" s="389"/>
      <c r="AT234" s="389"/>
      <c r="AU234" s="389"/>
      <c r="AV234" s="389"/>
      <c r="AW234" s="389"/>
      <c r="AX234" s="389"/>
      <c r="AY234" s="389"/>
      <c r="AZ234" s="389"/>
      <c r="BA234" s="389"/>
      <c r="BB234" s="389"/>
    </row>
    <row r="235" spans="1:54" s="410" customFormat="1" ht="24" customHeight="1">
      <c r="A235" s="402">
        <v>7130810495</v>
      </c>
      <c r="B235" s="403" t="s">
        <v>747</v>
      </c>
      <c r="C235" s="440" t="s">
        <v>96</v>
      </c>
      <c r="D235" s="397">
        <v>1292.03</v>
      </c>
      <c r="E235" s="405" t="s">
        <v>748</v>
      </c>
      <c r="F235" s="405"/>
      <c r="G235" s="427"/>
      <c r="H235" s="389"/>
      <c r="I235" s="389"/>
      <c r="J235" s="389"/>
      <c r="K235" s="389"/>
      <c r="L235" s="389"/>
      <c r="M235" s="389"/>
      <c r="N235" s="389"/>
      <c r="O235" s="389"/>
      <c r="P235" s="389"/>
      <c r="Q235" s="389"/>
      <c r="R235" s="389"/>
      <c r="S235" s="389"/>
      <c r="T235" s="389"/>
      <c r="U235" s="389"/>
      <c r="V235" s="389"/>
      <c r="W235" s="389"/>
      <c r="X235" s="389"/>
      <c r="Y235" s="389"/>
      <c r="Z235" s="389"/>
      <c r="AA235" s="389"/>
      <c r="AB235" s="389"/>
      <c r="AC235" s="389"/>
      <c r="AD235" s="389"/>
      <c r="AE235" s="389"/>
      <c r="AF235" s="389"/>
      <c r="AG235" s="389"/>
      <c r="AH235" s="389"/>
      <c r="AI235" s="389"/>
      <c r="AJ235" s="389"/>
      <c r="AK235" s="389"/>
      <c r="AL235" s="389"/>
      <c r="AM235" s="389"/>
      <c r="AN235" s="389"/>
      <c r="AO235" s="389"/>
      <c r="AP235" s="389"/>
      <c r="AQ235" s="389"/>
      <c r="AR235" s="389"/>
      <c r="AS235" s="389"/>
      <c r="AT235" s="389"/>
      <c r="AU235" s="389"/>
      <c r="AV235" s="389"/>
      <c r="AW235" s="389"/>
      <c r="AX235" s="389"/>
      <c r="AY235" s="389"/>
      <c r="AZ235" s="389"/>
      <c r="BA235" s="389"/>
      <c r="BB235" s="389"/>
    </row>
    <row r="236" spans="1:54" s="410" customFormat="1" ht="24" customHeight="1">
      <c r="A236" s="402">
        <v>7130810209</v>
      </c>
      <c r="B236" s="446" t="s">
        <v>749</v>
      </c>
      <c r="C236" s="440" t="s">
        <v>96</v>
      </c>
      <c r="D236" s="397">
        <v>1917.1</v>
      </c>
      <c r="E236" s="446" t="s">
        <v>749</v>
      </c>
      <c r="F236" s="405"/>
      <c r="G236" s="421" t="s">
        <v>1839</v>
      </c>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89"/>
      <c r="AD236" s="389"/>
      <c r="AE236" s="389"/>
      <c r="AF236" s="389"/>
      <c r="AG236" s="389"/>
      <c r="AH236" s="389"/>
      <c r="AI236" s="389"/>
      <c r="AJ236" s="389"/>
      <c r="AK236" s="389"/>
      <c r="AL236" s="389"/>
      <c r="AM236" s="389"/>
      <c r="AN236" s="389"/>
      <c r="AO236" s="389"/>
      <c r="AP236" s="389"/>
      <c r="AQ236" s="389"/>
      <c r="AR236" s="389"/>
      <c r="AS236" s="389"/>
      <c r="AT236" s="389"/>
      <c r="AU236" s="389"/>
      <c r="AV236" s="389"/>
      <c r="AW236" s="389"/>
      <c r="AX236" s="389"/>
      <c r="AY236" s="389"/>
      <c r="AZ236" s="389"/>
      <c r="BA236" s="389"/>
      <c r="BB236" s="389"/>
    </row>
    <row r="237" spans="1:54" s="410" customFormat="1" ht="24" customHeight="1">
      <c r="A237" s="402">
        <v>7130810509</v>
      </c>
      <c r="B237" s="403" t="s">
        <v>750</v>
      </c>
      <c r="C237" s="440" t="s">
        <v>96</v>
      </c>
      <c r="D237" s="397">
        <v>2047.78</v>
      </c>
      <c r="E237" s="403" t="s">
        <v>751</v>
      </c>
      <c r="F237" s="405"/>
      <c r="G237" s="427"/>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89"/>
      <c r="AD237" s="389"/>
      <c r="AE237" s="389"/>
      <c r="AF237" s="389"/>
      <c r="AG237" s="389"/>
      <c r="AH237" s="389"/>
      <c r="AI237" s="389"/>
      <c r="AJ237" s="389"/>
      <c r="AK237" s="389"/>
      <c r="AL237" s="389"/>
      <c r="AM237" s="389"/>
      <c r="AN237" s="389"/>
      <c r="AO237" s="389"/>
      <c r="AP237" s="389"/>
      <c r="AQ237" s="389"/>
      <c r="AR237" s="389"/>
      <c r="AS237" s="389"/>
      <c r="AT237" s="389"/>
      <c r="AU237" s="389"/>
      <c r="AV237" s="389"/>
      <c r="AW237" s="389"/>
      <c r="AX237" s="389"/>
      <c r="AY237" s="389"/>
      <c r="AZ237" s="389"/>
      <c r="BA237" s="389"/>
      <c r="BB237" s="389"/>
    </row>
    <row r="238" spans="1:54" s="410" customFormat="1" ht="24" customHeight="1">
      <c r="A238" s="402">
        <v>7130810218</v>
      </c>
      <c r="B238" s="403" t="s">
        <v>752</v>
      </c>
      <c r="C238" s="440" t="s">
        <v>96</v>
      </c>
      <c r="D238" s="397">
        <v>1949.77</v>
      </c>
      <c r="E238" s="403" t="s">
        <v>752</v>
      </c>
      <c r="F238" s="405" t="s">
        <v>618</v>
      </c>
      <c r="G238" s="421" t="s">
        <v>1839</v>
      </c>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89"/>
      <c r="AE238" s="389"/>
      <c r="AF238" s="389"/>
      <c r="AG238" s="389"/>
      <c r="AH238" s="389"/>
      <c r="AI238" s="389"/>
      <c r="AJ238" s="389"/>
      <c r="AK238" s="389"/>
      <c r="AL238" s="389"/>
      <c r="AM238" s="389"/>
      <c r="AN238" s="389"/>
      <c r="AO238" s="389"/>
      <c r="AP238" s="389"/>
      <c r="AQ238" s="389"/>
      <c r="AR238" s="389"/>
      <c r="AS238" s="389"/>
      <c r="AT238" s="389"/>
      <c r="AU238" s="389"/>
      <c r="AV238" s="389"/>
      <c r="AW238" s="389"/>
      <c r="AX238" s="389"/>
      <c r="AY238" s="389"/>
      <c r="AZ238" s="389"/>
      <c r="BA238" s="389"/>
      <c r="BB238" s="389"/>
    </row>
    <row r="239" spans="1:54" s="410" customFormat="1" ht="24" customHeight="1">
      <c r="A239" s="402">
        <v>7130810511</v>
      </c>
      <c r="B239" s="403" t="s">
        <v>753</v>
      </c>
      <c r="C239" s="440" t="s">
        <v>54</v>
      </c>
      <c r="D239" s="397">
        <v>3063.65</v>
      </c>
      <c r="E239" s="405" t="s">
        <v>754</v>
      </c>
      <c r="F239" s="405"/>
      <c r="G239" s="427"/>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89"/>
      <c r="AE239" s="389"/>
      <c r="AF239" s="389"/>
      <c r="AG239" s="389"/>
      <c r="AH239" s="389"/>
      <c r="AI239" s="389"/>
      <c r="AJ239" s="389"/>
      <c r="AK239" s="389"/>
      <c r="AL239" s="389"/>
      <c r="AM239" s="389"/>
      <c r="AN239" s="389"/>
      <c r="AO239" s="389"/>
      <c r="AP239" s="389"/>
      <c r="AQ239" s="389"/>
      <c r="AR239" s="389"/>
      <c r="AS239" s="389"/>
      <c r="AT239" s="389"/>
      <c r="AU239" s="389"/>
      <c r="AV239" s="389"/>
      <c r="AW239" s="389"/>
      <c r="AX239" s="389"/>
      <c r="AY239" s="389"/>
      <c r="AZ239" s="389"/>
      <c r="BA239" s="389"/>
      <c r="BB239" s="389"/>
    </row>
    <row r="240" spans="1:54" s="410" customFormat="1" ht="24" customHeight="1">
      <c r="A240" s="402">
        <v>7130810231</v>
      </c>
      <c r="B240" s="403" t="s">
        <v>755</v>
      </c>
      <c r="C240" s="440" t="s">
        <v>54</v>
      </c>
      <c r="D240" s="397">
        <v>2882.42</v>
      </c>
      <c r="E240" s="403" t="s">
        <v>755</v>
      </c>
      <c r="F240" s="405"/>
      <c r="G240" s="421" t="s">
        <v>1839</v>
      </c>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89"/>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89"/>
      <c r="AY240" s="389"/>
      <c r="AZ240" s="389"/>
      <c r="BA240" s="389"/>
      <c r="BB240" s="389"/>
    </row>
    <row r="241" spans="1:54" s="410" customFormat="1" ht="30" customHeight="1">
      <c r="A241" s="402">
        <v>7130810232</v>
      </c>
      <c r="B241" s="403" t="s">
        <v>756</v>
      </c>
      <c r="C241" s="440" t="s">
        <v>54</v>
      </c>
      <c r="D241" s="397">
        <v>13090.49</v>
      </c>
      <c r="E241" s="403" t="s">
        <v>756</v>
      </c>
      <c r="F241" s="405"/>
      <c r="G241" s="421" t="s">
        <v>1839</v>
      </c>
      <c r="H241" s="389"/>
      <c r="I241" s="389"/>
      <c r="J241" s="389"/>
      <c r="K241" s="389"/>
      <c r="L241" s="389"/>
      <c r="M241" s="389"/>
      <c r="N241" s="389"/>
      <c r="O241" s="389"/>
      <c r="P241" s="389"/>
      <c r="Q241" s="389"/>
      <c r="R241" s="389"/>
      <c r="S241" s="389"/>
      <c r="T241" s="389"/>
      <c r="U241" s="389"/>
      <c r="V241" s="389"/>
      <c r="W241" s="389"/>
      <c r="X241" s="389"/>
      <c r="Y241" s="389"/>
      <c r="Z241" s="389"/>
      <c r="AA241" s="389"/>
      <c r="AB241" s="389"/>
      <c r="AC241" s="389"/>
      <c r="AD241" s="389"/>
      <c r="AE241" s="389"/>
      <c r="AF241" s="389"/>
      <c r="AG241" s="389"/>
      <c r="AH241" s="389"/>
      <c r="AI241" s="389"/>
      <c r="AJ241" s="389"/>
      <c r="AK241" s="389"/>
      <c r="AL241" s="389"/>
      <c r="AM241" s="389"/>
      <c r="AN241" s="389"/>
      <c r="AO241" s="389"/>
      <c r="AP241" s="389"/>
      <c r="AQ241" s="389"/>
      <c r="AR241" s="389"/>
      <c r="AS241" s="389"/>
      <c r="AT241" s="389"/>
      <c r="AU241" s="389"/>
      <c r="AV241" s="389"/>
      <c r="AW241" s="389"/>
      <c r="AX241" s="389"/>
      <c r="AY241" s="389"/>
      <c r="AZ241" s="389"/>
      <c r="BA241" s="389"/>
      <c r="BB241" s="389"/>
    </row>
    <row r="242" spans="1:54" s="410" customFormat="1" ht="30" customHeight="1">
      <c r="A242" s="402">
        <v>7130810512</v>
      </c>
      <c r="B242" s="403" t="s">
        <v>757</v>
      </c>
      <c r="C242" s="440" t="s">
        <v>54</v>
      </c>
      <c r="D242" s="397">
        <v>4857.46</v>
      </c>
      <c r="E242" s="403" t="s">
        <v>758</v>
      </c>
      <c r="F242" s="405"/>
      <c r="G242" s="427"/>
      <c r="H242" s="389"/>
      <c r="I242" s="389"/>
      <c r="J242" s="389"/>
      <c r="K242" s="389"/>
      <c r="L242" s="389"/>
      <c r="M242" s="389"/>
      <c r="N242" s="389"/>
      <c r="O242" s="389"/>
      <c r="P242" s="389"/>
      <c r="Q242" s="389"/>
      <c r="R242" s="389"/>
      <c r="S242" s="389"/>
      <c r="T242" s="389"/>
      <c r="U242" s="389"/>
      <c r="V242" s="389"/>
      <c r="W242" s="389"/>
      <c r="X242" s="389"/>
      <c r="Y242" s="389"/>
      <c r="Z242" s="389"/>
      <c r="AA242" s="389"/>
      <c r="AB242" s="389"/>
      <c r="AC242" s="389"/>
      <c r="AD242" s="389"/>
      <c r="AE242" s="389"/>
      <c r="AF242" s="389"/>
      <c r="AG242" s="389"/>
      <c r="AH242" s="389"/>
      <c r="AI242" s="389"/>
      <c r="AJ242" s="389"/>
      <c r="AK242" s="389"/>
      <c r="AL242" s="389"/>
      <c r="AM242" s="389"/>
      <c r="AN242" s="389"/>
      <c r="AO242" s="389"/>
      <c r="AP242" s="389"/>
      <c r="AQ242" s="389"/>
      <c r="AR242" s="389"/>
      <c r="AS242" s="389"/>
      <c r="AT242" s="389"/>
      <c r="AU242" s="389"/>
      <c r="AV242" s="389"/>
      <c r="AW242" s="389"/>
      <c r="AX242" s="389"/>
      <c r="AY242" s="389"/>
      <c r="AZ242" s="389"/>
      <c r="BA242" s="389"/>
      <c r="BB242" s="389"/>
    </row>
    <row r="243" spans="1:54" s="410" customFormat="1" ht="30" customHeight="1">
      <c r="A243" s="402">
        <v>7130810513</v>
      </c>
      <c r="B243" s="403" t="s">
        <v>759</v>
      </c>
      <c r="C243" s="440" t="s">
        <v>54</v>
      </c>
      <c r="D243" s="397">
        <v>3528.44</v>
      </c>
      <c r="E243" s="403" t="s">
        <v>758</v>
      </c>
      <c r="F243" s="405"/>
      <c r="G243" s="427"/>
      <c r="H243" s="389"/>
      <c r="I243" s="389"/>
      <c r="J243" s="389"/>
      <c r="K243" s="389"/>
      <c r="L243" s="389"/>
      <c r="M243" s="389"/>
      <c r="N243" s="389"/>
      <c r="O243" s="389"/>
      <c r="P243" s="389"/>
      <c r="Q243" s="389"/>
      <c r="R243" s="389"/>
      <c r="S243" s="389"/>
      <c r="T243" s="389"/>
      <c r="U243" s="389"/>
      <c r="V243" s="389"/>
      <c r="W243" s="389"/>
      <c r="X243" s="389"/>
      <c r="Y243" s="389"/>
      <c r="Z243" s="389"/>
      <c r="AA243" s="389"/>
      <c r="AB243" s="389"/>
      <c r="AC243" s="389"/>
      <c r="AD243" s="389"/>
      <c r="AE243" s="389"/>
      <c r="AF243" s="389"/>
      <c r="AG243" s="389"/>
      <c r="AH243" s="389"/>
      <c r="AI243" s="389"/>
      <c r="AJ243" s="389"/>
      <c r="AK243" s="389"/>
      <c r="AL243" s="389"/>
      <c r="AM243" s="389"/>
      <c r="AN243" s="389"/>
      <c r="AO243" s="389"/>
      <c r="AP243" s="389"/>
      <c r="AQ243" s="389"/>
      <c r="AR243" s="389"/>
      <c r="AS243" s="389"/>
      <c r="AT243" s="389"/>
      <c r="AU243" s="389"/>
      <c r="AV243" s="389"/>
      <c r="AW243" s="389"/>
      <c r="AX243" s="389"/>
      <c r="AY243" s="389"/>
      <c r="AZ243" s="389"/>
      <c r="BA243" s="389"/>
      <c r="BB243" s="389"/>
    </row>
    <row r="244" spans="1:54" s="410" customFormat="1" ht="30" customHeight="1">
      <c r="A244" s="402">
        <v>7130810234</v>
      </c>
      <c r="B244" s="403" t="s">
        <v>760</v>
      </c>
      <c r="C244" s="440" t="s">
        <v>54</v>
      </c>
      <c r="D244" s="397">
        <v>4922.8</v>
      </c>
      <c r="E244" s="403" t="s">
        <v>760</v>
      </c>
      <c r="F244" s="405"/>
      <c r="G244" s="421" t="s">
        <v>1839</v>
      </c>
      <c r="H244" s="389"/>
      <c r="I244" s="389"/>
      <c r="J244" s="389"/>
      <c r="K244" s="389"/>
      <c r="L244" s="389"/>
      <c r="M244" s="389"/>
      <c r="N244" s="389"/>
      <c r="O244" s="389"/>
      <c r="P244" s="389"/>
      <c r="Q244" s="389"/>
      <c r="R244" s="389"/>
      <c r="S244" s="389"/>
      <c r="T244" s="389"/>
      <c r="U244" s="389"/>
      <c r="V244" s="389"/>
      <c r="W244" s="389"/>
      <c r="X244" s="389"/>
      <c r="Y244" s="389"/>
      <c r="Z244" s="389"/>
      <c r="AA244" s="389"/>
      <c r="AB244" s="389"/>
      <c r="AC244" s="389"/>
      <c r="AD244" s="389"/>
      <c r="AE244" s="389"/>
      <c r="AF244" s="389"/>
      <c r="AG244" s="389"/>
      <c r="AH244" s="389"/>
      <c r="AI244" s="389"/>
      <c r="AJ244" s="389"/>
      <c r="AK244" s="389"/>
      <c r="AL244" s="389"/>
      <c r="AM244" s="389"/>
      <c r="AN244" s="389"/>
      <c r="AO244" s="389"/>
      <c r="AP244" s="389"/>
      <c r="AQ244" s="389"/>
      <c r="AR244" s="389"/>
      <c r="AS244" s="389"/>
      <c r="AT244" s="389"/>
      <c r="AU244" s="389"/>
      <c r="AV244" s="389"/>
      <c r="AW244" s="389"/>
      <c r="AX244" s="389"/>
      <c r="AY244" s="389"/>
      <c r="AZ244" s="389"/>
      <c r="BA244" s="389"/>
      <c r="BB244" s="389"/>
    </row>
    <row r="245" spans="1:54" s="410" customFormat="1" ht="30" customHeight="1">
      <c r="A245" s="402">
        <v>7130810514</v>
      </c>
      <c r="B245" s="403" t="s">
        <v>761</v>
      </c>
      <c r="C245" s="440" t="s">
        <v>54</v>
      </c>
      <c r="D245" s="397">
        <v>4958.57</v>
      </c>
      <c r="E245" s="403" t="s">
        <v>758</v>
      </c>
      <c r="F245" s="405"/>
      <c r="G245" s="427"/>
      <c r="H245" s="389"/>
      <c r="I245" s="389"/>
      <c r="J245" s="389"/>
      <c r="K245" s="389"/>
      <c r="L245" s="389"/>
      <c r="M245" s="389"/>
      <c r="N245" s="389"/>
      <c r="O245" s="389"/>
      <c r="P245" s="389"/>
      <c r="Q245" s="389"/>
      <c r="R245" s="389"/>
      <c r="S245" s="389"/>
      <c r="T245" s="389"/>
      <c r="U245" s="389"/>
      <c r="V245" s="389"/>
      <c r="W245" s="389"/>
      <c r="X245" s="389"/>
      <c r="Y245" s="389"/>
      <c r="Z245" s="389"/>
      <c r="AA245" s="389"/>
      <c r="AB245" s="389"/>
      <c r="AC245" s="389"/>
      <c r="AD245" s="389"/>
      <c r="AE245" s="389"/>
      <c r="AF245" s="389"/>
      <c r="AG245" s="389"/>
      <c r="AH245" s="389"/>
      <c r="AI245" s="389"/>
      <c r="AJ245" s="389"/>
      <c r="AK245" s="389"/>
      <c r="AL245" s="389"/>
      <c r="AM245" s="389"/>
      <c r="AN245" s="389"/>
      <c r="AO245" s="389"/>
      <c r="AP245" s="389"/>
      <c r="AQ245" s="389"/>
      <c r="AR245" s="389"/>
      <c r="AS245" s="389"/>
      <c r="AT245" s="389"/>
      <c r="AU245" s="389"/>
      <c r="AV245" s="389"/>
      <c r="AW245" s="389"/>
      <c r="AX245" s="389"/>
      <c r="AY245" s="389"/>
      <c r="AZ245" s="389"/>
      <c r="BA245" s="389"/>
      <c r="BB245" s="389"/>
    </row>
    <row r="246" spans="1:54" s="410" customFormat="1" ht="30" customHeight="1">
      <c r="A246" s="402">
        <v>7130810517</v>
      </c>
      <c r="B246" s="403" t="s">
        <v>762</v>
      </c>
      <c r="C246" s="440" t="s">
        <v>54</v>
      </c>
      <c r="D246" s="397">
        <v>5605.81</v>
      </c>
      <c r="E246" s="403" t="s">
        <v>763</v>
      </c>
      <c r="F246" s="405"/>
      <c r="G246" s="427"/>
      <c r="H246" s="389"/>
      <c r="I246" s="389"/>
      <c r="J246" s="389"/>
      <c r="K246" s="389"/>
      <c r="L246" s="389"/>
      <c r="M246" s="389"/>
      <c r="N246" s="389"/>
      <c r="O246" s="389"/>
      <c r="P246" s="389"/>
      <c r="Q246" s="389"/>
      <c r="R246" s="389"/>
      <c r="S246" s="389"/>
      <c r="T246" s="389"/>
      <c r="U246" s="389"/>
      <c r="V246" s="389"/>
      <c r="W246" s="389"/>
      <c r="X246" s="389"/>
      <c r="Y246" s="389"/>
      <c r="Z246" s="389"/>
      <c r="AA246" s="389"/>
      <c r="AB246" s="389"/>
      <c r="AC246" s="389"/>
      <c r="AD246" s="389"/>
      <c r="AE246" s="389"/>
      <c r="AF246" s="389"/>
      <c r="AG246" s="389"/>
      <c r="AH246" s="389"/>
      <c r="AI246" s="389"/>
      <c r="AJ246" s="389"/>
      <c r="AK246" s="389"/>
      <c r="AL246" s="389"/>
      <c r="AM246" s="389"/>
      <c r="AN246" s="389"/>
      <c r="AO246" s="389"/>
      <c r="AP246" s="389"/>
      <c r="AQ246" s="389"/>
      <c r="AR246" s="389"/>
      <c r="AS246" s="389"/>
      <c r="AT246" s="389"/>
      <c r="AU246" s="389"/>
      <c r="AV246" s="389"/>
      <c r="AW246" s="389"/>
      <c r="AX246" s="389"/>
      <c r="AY246" s="389"/>
      <c r="AZ246" s="389"/>
      <c r="BA246" s="389"/>
      <c r="BB246" s="389"/>
    </row>
    <row r="247" spans="1:54" s="410" customFormat="1" ht="30" customHeight="1">
      <c r="A247" s="402">
        <v>7130810222</v>
      </c>
      <c r="B247" s="403" t="s">
        <v>764</v>
      </c>
      <c r="C247" s="440" t="s">
        <v>96</v>
      </c>
      <c r="D247" s="397">
        <v>4086.92</v>
      </c>
      <c r="E247" s="403" t="s">
        <v>764</v>
      </c>
      <c r="F247" s="405"/>
      <c r="G247" s="421" t="s">
        <v>1839</v>
      </c>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89"/>
      <c r="AY247" s="389"/>
      <c r="AZ247" s="389"/>
      <c r="BA247" s="389"/>
      <c r="BB247" s="389"/>
    </row>
    <row r="248" spans="1:54" s="410" customFormat="1" ht="30" customHeight="1">
      <c r="A248" s="402">
        <v>7130810223</v>
      </c>
      <c r="B248" s="446" t="s">
        <v>765</v>
      </c>
      <c r="C248" s="440" t="s">
        <v>54</v>
      </c>
      <c r="D248" s="397">
        <v>5678.55</v>
      </c>
      <c r="E248" s="446" t="s">
        <v>765</v>
      </c>
      <c r="F248" s="405"/>
      <c r="G248" s="421" t="s">
        <v>1839</v>
      </c>
      <c r="H248" s="389"/>
      <c r="I248" s="389"/>
      <c r="J248" s="389"/>
      <c r="K248" s="389"/>
      <c r="L248" s="389"/>
      <c r="M248" s="389"/>
      <c r="N248" s="389"/>
      <c r="O248" s="389"/>
      <c r="P248" s="389"/>
      <c r="Q248" s="389"/>
      <c r="R248" s="389"/>
      <c r="S248" s="389"/>
      <c r="T248" s="389"/>
      <c r="U248" s="389"/>
      <c r="V248" s="389"/>
      <c r="W248" s="389"/>
      <c r="X248" s="389"/>
      <c r="Y248" s="389"/>
      <c r="Z248" s="389"/>
      <c r="AA248" s="389"/>
      <c r="AB248" s="389"/>
      <c r="AC248" s="389"/>
      <c r="AD248" s="389"/>
      <c r="AE248" s="389"/>
      <c r="AF248" s="389"/>
      <c r="AG248" s="389"/>
      <c r="AH248" s="389"/>
      <c r="AI248" s="389"/>
      <c r="AJ248" s="389"/>
      <c r="AK248" s="389"/>
      <c r="AL248" s="389"/>
      <c r="AM248" s="389"/>
      <c r="AN248" s="389"/>
      <c r="AO248" s="389"/>
      <c r="AP248" s="389"/>
      <c r="AQ248" s="389"/>
      <c r="AR248" s="389"/>
      <c r="AS248" s="389"/>
      <c r="AT248" s="389"/>
      <c r="AU248" s="389"/>
      <c r="AV248" s="389"/>
      <c r="AW248" s="389"/>
      <c r="AX248" s="389"/>
      <c r="AY248" s="389"/>
      <c r="AZ248" s="389"/>
      <c r="BA248" s="389"/>
      <c r="BB248" s="389"/>
    </row>
    <row r="249" spans="1:54" s="410" customFormat="1" ht="30" customHeight="1">
      <c r="A249" s="402">
        <v>7130810595</v>
      </c>
      <c r="B249" s="403" t="s">
        <v>766</v>
      </c>
      <c r="C249" s="440" t="s">
        <v>96</v>
      </c>
      <c r="D249" s="397">
        <v>2875.02</v>
      </c>
      <c r="E249" s="405" t="s">
        <v>767</v>
      </c>
      <c r="F249" s="405"/>
      <c r="G249" s="427"/>
      <c r="H249" s="389"/>
      <c r="I249" s="389"/>
      <c r="J249" s="389"/>
      <c r="K249" s="389"/>
      <c r="L249" s="389"/>
      <c r="M249" s="389"/>
      <c r="N249" s="389"/>
      <c r="O249" s="389"/>
      <c r="P249" s="389"/>
      <c r="Q249" s="389"/>
      <c r="R249" s="389"/>
      <c r="S249" s="389"/>
      <c r="T249" s="389"/>
      <c r="U249" s="389"/>
      <c r="V249" s="389"/>
      <c r="W249" s="389"/>
      <c r="X249" s="389"/>
      <c r="Y249" s="389"/>
      <c r="Z249" s="389"/>
      <c r="AA249" s="389"/>
      <c r="AB249" s="389"/>
      <c r="AC249" s="389"/>
      <c r="AD249" s="389"/>
      <c r="AE249" s="389"/>
      <c r="AF249" s="389"/>
      <c r="AG249" s="389"/>
      <c r="AH249" s="389"/>
      <c r="AI249" s="389"/>
      <c r="AJ249" s="389"/>
      <c r="AK249" s="389"/>
      <c r="AL249" s="389"/>
      <c r="AM249" s="389"/>
      <c r="AN249" s="389"/>
      <c r="AO249" s="389"/>
      <c r="AP249" s="389"/>
      <c r="AQ249" s="389"/>
      <c r="AR249" s="389"/>
      <c r="AS249" s="389"/>
      <c r="AT249" s="389"/>
      <c r="AU249" s="389"/>
      <c r="AV249" s="389"/>
      <c r="AW249" s="389"/>
      <c r="AX249" s="389"/>
      <c r="AY249" s="389"/>
      <c r="AZ249" s="389"/>
      <c r="BA249" s="389"/>
      <c r="BB249" s="389"/>
    </row>
    <row r="250" spans="1:54" s="410" customFormat="1" ht="30" customHeight="1">
      <c r="A250" s="402">
        <v>7130810211</v>
      </c>
      <c r="B250" s="403" t="s">
        <v>768</v>
      </c>
      <c r="C250" s="440" t="s">
        <v>96</v>
      </c>
      <c r="D250" s="397">
        <v>2243.8000000000002</v>
      </c>
      <c r="E250" s="403" t="s">
        <v>768</v>
      </c>
      <c r="F250" s="405"/>
      <c r="G250" s="421" t="s">
        <v>1839</v>
      </c>
      <c r="H250" s="389"/>
      <c r="I250" s="389"/>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89"/>
      <c r="AT250" s="389"/>
      <c r="AU250" s="389"/>
      <c r="AV250" s="389"/>
      <c r="AW250" s="389"/>
      <c r="AX250" s="389"/>
      <c r="AY250" s="389"/>
      <c r="AZ250" s="389"/>
      <c r="BA250" s="389"/>
      <c r="BB250" s="389"/>
    </row>
    <row r="251" spans="1:54" s="410" customFormat="1" ht="30" customHeight="1">
      <c r="A251" s="402">
        <v>7130810608</v>
      </c>
      <c r="B251" s="403" t="s">
        <v>769</v>
      </c>
      <c r="C251" s="440" t="s">
        <v>54</v>
      </c>
      <c r="D251" s="397">
        <v>6629.08</v>
      </c>
      <c r="E251" s="403" t="s">
        <v>770</v>
      </c>
      <c r="F251" s="405"/>
      <c r="G251" s="427"/>
      <c r="H251" s="389"/>
      <c r="I251" s="389"/>
      <c r="J251" s="389"/>
      <c r="K251" s="389"/>
      <c r="L251" s="389"/>
      <c r="M251" s="389"/>
      <c r="N251" s="389"/>
      <c r="O251" s="389"/>
      <c r="P251" s="389"/>
      <c r="Q251" s="389"/>
      <c r="R251" s="389"/>
      <c r="S251" s="389"/>
      <c r="T251" s="389"/>
      <c r="U251" s="389"/>
      <c r="V251" s="389"/>
      <c r="W251" s="389"/>
      <c r="X251" s="389"/>
      <c r="Y251" s="389"/>
      <c r="Z251" s="389"/>
      <c r="AA251" s="389"/>
      <c r="AB251" s="389"/>
      <c r="AC251" s="389"/>
      <c r="AD251" s="389"/>
      <c r="AE251" s="389"/>
      <c r="AF251" s="389"/>
      <c r="AG251" s="389"/>
      <c r="AH251" s="389"/>
      <c r="AI251" s="389"/>
      <c r="AJ251" s="389"/>
      <c r="AK251" s="389"/>
      <c r="AL251" s="389"/>
      <c r="AM251" s="389"/>
      <c r="AN251" s="389"/>
      <c r="AO251" s="389"/>
      <c r="AP251" s="389"/>
      <c r="AQ251" s="389"/>
      <c r="AR251" s="389"/>
      <c r="AS251" s="389"/>
      <c r="AT251" s="389"/>
      <c r="AU251" s="389"/>
      <c r="AV251" s="389"/>
      <c r="AW251" s="389"/>
      <c r="AX251" s="389"/>
      <c r="AY251" s="389"/>
      <c r="AZ251" s="389"/>
      <c r="BA251" s="389"/>
      <c r="BB251" s="389"/>
    </row>
    <row r="252" spans="1:54" s="410" customFormat="1" ht="30" customHeight="1">
      <c r="A252" s="402">
        <v>7130810221</v>
      </c>
      <c r="B252" s="446" t="s">
        <v>771</v>
      </c>
      <c r="C252" s="440" t="s">
        <v>54</v>
      </c>
      <c r="D252" s="397">
        <v>9517.67</v>
      </c>
      <c r="E252" s="446" t="s">
        <v>771</v>
      </c>
      <c r="F252" s="405"/>
      <c r="G252" s="421" t="s">
        <v>1839</v>
      </c>
      <c r="H252" s="389"/>
      <c r="I252" s="389"/>
      <c r="J252" s="389"/>
      <c r="K252" s="389"/>
      <c r="L252" s="389"/>
      <c r="M252" s="389"/>
      <c r="N252" s="389"/>
      <c r="O252" s="389"/>
      <c r="P252" s="389"/>
      <c r="Q252" s="389"/>
      <c r="R252" s="389"/>
      <c r="S252" s="389"/>
      <c r="T252" s="389"/>
      <c r="U252" s="389"/>
      <c r="V252" s="389"/>
      <c r="W252" s="389"/>
      <c r="X252" s="389"/>
      <c r="Y252" s="389"/>
      <c r="Z252" s="389"/>
      <c r="AA252" s="389"/>
      <c r="AB252" s="389"/>
      <c r="AC252" s="389"/>
      <c r="AD252" s="389"/>
      <c r="AE252" s="389"/>
      <c r="AF252" s="389"/>
      <c r="AG252" s="389"/>
      <c r="AH252" s="389"/>
      <c r="AI252" s="389"/>
      <c r="AJ252" s="389"/>
      <c r="AK252" s="389"/>
      <c r="AL252" s="389"/>
      <c r="AM252" s="389"/>
      <c r="AN252" s="389"/>
      <c r="AO252" s="389"/>
      <c r="AP252" s="389"/>
      <c r="AQ252" s="389"/>
      <c r="AR252" s="389"/>
      <c r="AS252" s="389"/>
      <c r="AT252" s="389"/>
      <c r="AU252" s="389"/>
      <c r="AV252" s="389"/>
      <c r="AW252" s="389"/>
      <c r="AX252" s="389"/>
      <c r="AY252" s="389"/>
      <c r="AZ252" s="389"/>
      <c r="BA252" s="389"/>
      <c r="BB252" s="389"/>
    </row>
    <row r="253" spans="1:54" ht="30" customHeight="1">
      <c r="A253" s="402">
        <v>7130810624</v>
      </c>
      <c r="B253" s="403" t="s">
        <v>128</v>
      </c>
      <c r="C253" s="440" t="s">
        <v>96</v>
      </c>
      <c r="D253" s="397">
        <v>108.48</v>
      </c>
      <c r="E253" s="405" t="s">
        <v>772</v>
      </c>
      <c r="F253" s="405"/>
      <c r="G253" s="427"/>
    </row>
    <row r="254" spans="1:54" s="410" customFormat="1" ht="24" customHeight="1">
      <c r="A254" s="402">
        <v>7130810676</v>
      </c>
      <c r="B254" s="403" t="s">
        <v>773</v>
      </c>
      <c r="C254" s="440" t="s">
        <v>96</v>
      </c>
      <c r="D254" s="397">
        <v>478.35</v>
      </c>
      <c r="E254" s="405" t="s">
        <v>774</v>
      </c>
      <c r="F254" s="405"/>
      <c r="G254" s="427"/>
      <c r="H254" s="389"/>
      <c r="I254" s="389"/>
      <c r="J254" s="389"/>
      <c r="K254" s="389"/>
      <c r="L254" s="389"/>
      <c r="M254" s="389"/>
      <c r="N254" s="389"/>
      <c r="O254" s="389"/>
      <c r="P254" s="389"/>
      <c r="Q254" s="389"/>
      <c r="R254" s="389"/>
      <c r="S254" s="389"/>
      <c r="T254" s="389"/>
      <c r="U254" s="389"/>
      <c r="V254" s="389"/>
      <c r="W254" s="389"/>
      <c r="X254" s="389"/>
      <c r="Y254" s="389"/>
      <c r="Z254" s="389"/>
      <c r="AA254" s="389"/>
      <c r="AB254" s="389"/>
      <c r="AC254" s="389"/>
      <c r="AD254" s="389"/>
      <c r="AE254" s="389"/>
      <c r="AF254" s="389"/>
      <c r="AG254" s="389"/>
      <c r="AH254" s="389"/>
      <c r="AI254" s="389"/>
      <c r="AJ254" s="389"/>
      <c r="AK254" s="389"/>
      <c r="AL254" s="389"/>
      <c r="AM254" s="389"/>
      <c r="AN254" s="389"/>
      <c r="AO254" s="389"/>
      <c r="AP254" s="389"/>
      <c r="AQ254" s="389"/>
      <c r="AR254" s="389"/>
      <c r="AS254" s="389"/>
      <c r="AT254" s="389"/>
      <c r="AU254" s="389"/>
      <c r="AV254" s="389"/>
      <c r="AW254" s="389"/>
      <c r="AX254" s="389"/>
      <c r="AY254" s="389"/>
      <c r="AZ254" s="389"/>
      <c r="BA254" s="389"/>
      <c r="BB254" s="389"/>
    </row>
    <row r="255" spans="1:54" s="410" customFormat="1" ht="24" customHeight="1">
      <c r="A255" s="402">
        <v>7130810679</v>
      </c>
      <c r="B255" s="403" t="s">
        <v>775</v>
      </c>
      <c r="C255" s="440" t="s">
        <v>96</v>
      </c>
      <c r="D255" s="397">
        <v>362.46</v>
      </c>
      <c r="E255" s="405" t="s">
        <v>776</v>
      </c>
      <c r="F255" s="405"/>
      <c r="G255" s="427"/>
      <c r="H255" s="389"/>
      <c r="I255" s="389"/>
      <c r="J255" s="389"/>
      <c r="K255" s="389"/>
      <c r="L255" s="389"/>
      <c r="M255" s="389"/>
      <c r="N255" s="389"/>
      <c r="O255" s="389"/>
      <c r="P255" s="389"/>
      <c r="Q255" s="389"/>
      <c r="R255" s="389"/>
      <c r="S255" s="389"/>
      <c r="T255" s="389"/>
      <c r="U255" s="389"/>
      <c r="V255" s="389"/>
      <c r="W255" s="389"/>
      <c r="X255" s="389"/>
      <c r="Y255" s="389"/>
      <c r="Z255" s="389"/>
      <c r="AA255" s="389"/>
      <c r="AB255" s="389"/>
      <c r="AC255" s="389"/>
      <c r="AD255" s="389"/>
      <c r="AE255" s="389"/>
      <c r="AF255" s="389"/>
      <c r="AG255" s="389"/>
      <c r="AH255" s="389"/>
      <c r="AI255" s="389"/>
      <c r="AJ255" s="389"/>
      <c r="AK255" s="389"/>
      <c r="AL255" s="389"/>
      <c r="AM255" s="389"/>
      <c r="AN255" s="389"/>
      <c r="AO255" s="389"/>
      <c r="AP255" s="389"/>
      <c r="AQ255" s="389"/>
      <c r="AR255" s="389"/>
      <c r="AS255" s="389"/>
      <c r="AT255" s="389"/>
      <c r="AU255" s="389"/>
      <c r="AV255" s="389"/>
      <c r="AW255" s="389"/>
      <c r="AX255" s="389"/>
      <c r="AY255" s="389"/>
      <c r="AZ255" s="389"/>
      <c r="BA255" s="389"/>
      <c r="BB255" s="389"/>
    </row>
    <row r="256" spans="1:54" s="410" customFormat="1" ht="24" customHeight="1">
      <c r="A256" s="402">
        <v>7130810210</v>
      </c>
      <c r="B256" s="403" t="s">
        <v>777</v>
      </c>
      <c r="C256" s="440" t="s">
        <v>96</v>
      </c>
      <c r="D256" s="397">
        <v>683.01</v>
      </c>
      <c r="E256" s="403" t="s">
        <v>777</v>
      </c>
      <c r="F256" s="405"/>
      <c r="G256" s="421" t="s">
        <v>1839</v>
      </c>
      <c r="H256" s="389"/>
      <c r="I256" s="389"/>
      <c r="J256" s="389"/>
      <c r="K256" s="389"/>
      <c r="L256" s="389"/>
      <c r="M256" s="389"/>
      <c r="N256" s="389"/>
      <c r="O256" s="389"/>
      <c r="P256" s="389"/>
      <c r="Q256" s="389"/>
      <c r="R256" s="389"/>
      <c r="S256" s="389"/>
      <c r="T256" s="389"/>
      <c r="U256" s="389"/>
      <c r="V256" s="389"/>
      <c r="W256" s="389"/>
      <c r="X256" s="389"/>
      <c r="Y256" s="389"/>
      <c r="Z256" s="389"/>
      <c r="AA256" s="389"/>
      <c r="AB256" s="389"/>
      <c r="AC256" s="389"/>
      <c r="AD256" s="389"/>
      <c r="AE256" s="389"/>
      <c r="AF256" s="389"/>
      <c r="AG256" s="389"/>
      <c r="AH256" s="389"/>
      <c r="AI256" s="389"/>
      <c r="AJ256" s="389"/>
      <c r="AK256" s="389"/>
      <c r="AL256" s="389"/>
      <c r="AM256" s="389"/>
      <c r="AN256" s="389"/>
      <c r="AO256" s="389"/>
      <c r="AP256" s="389"/>
      <c r="AQ256" s="389"/>
      <c r="AR256" s="389"/>
      <c r="AS256" s="389"/>
      <c r="AT256" s="389"/>
      <c r="AU256" s="389"/>
      <c r="AV256" s="389"/>
      <c r="AW256" s="389"/>
      <c r="AX256" s="389"/>
      <c r="AY256" s="389"/>
      <c r="AZ256" s="389"/>
      <c r="BA256" s="389"/>
      <c r="BB256" s="389"/>
    </row>
    <row r="257" spans="1:54" s="410" customFormat="1" ht="24" customHeight="1">
      <c r="A257" s="402">
        <v>7130810204</v>
      </c>
      <c r="B257" s="403" t="s">
        <v>778</v>
      </c>
      <c r="C257" s="440" t="s">
        <v>96</v>
      </c>
      <c r="D257" s="397">
        <v>1285.8800000000001</v>
      </c>
      <c r="E257" s="403" t="s">
        <v>778</v>
      </c>
      <c r="F257" s="405"/>
      <c r="G257" s="421" t="s">
        <v>1839</v>
      </c>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89"/>
      <c r="AY257" s="389"/>
      <c r="AZ257" s="389"/>
      <c r="BA257" s="389"/>
      <c r="BB257" s="389"/>
    </row>
    <row r="258" spans="1:54" s="410" customFormat="1" ht="24" customHeight="1">
      <c r="A258" s="402">
        <v>7130810205</v>
      </c>
      <c r="B258" s="403" t="s">
        <v>779</v>
      </c>
      <c r="C258" s="440" t="s">
        <v>96</v>
      </c>
      <c r="D258" s="397">
        <v>1582.99</v>
      </c>
      <c r="E258" s="403" t="s">
        <v>779</v>
      </c>
      <c r="F258" s="405"/>
      <c r="G258" s="421" t="s">
        <v>1839</v>
      </c>
      <c r="H258" s="389"/>
      <c r="I258" s="389"/>
      <c r="J258" s="389"/>
      <c r="K258" s="389"/>
      <c r="L258" s="389"/>
      <c r="M258" s="389"/>
      <c r="N258" s="389"/>
      <c r="O258" s="389"/>
      <c r="P258" s="389"/>
      <c r="Q258" s="389"/>
      <c r="R258" s="389"/>
      <c r="S258" s="389"/>
      <c r="T258" s="389"/>
      <c r="U258" s="389"/>
      <c r="V258" s="389"/>
      <c r="W258" s="389"/>
      <c r="X258" s="389"/>
      <c r="Y258" s="389"/>
      <c r="Z258" s="389"/>
      <c r="AA258" s="389"/>
      <c r="AB258" s="389"/>
      <c r="AC258" s="389"/>
      <c r="AD258" s="389"/>
      <c r="AE258" s="389"/>
      <c r="AF258" s="389"/>
      <c r="AG258" s="389"/>
      <c r="AH258" s="389"/>
      <c r="AI258" s="389"/>
      <c r="AJ258" s="389"/>
      <c r="AK258" s="389"/>
      <c r="AL258" s="389"/>
      <c r="AM258" s="389"/>
      <c r="AN258" s="389"/>
      <c r="AO258" s="389"/>
      <c r="AP258" s="389"/>
      <c r="AQ258" s="389"/>
      <c r="AR258" s="389"/>
      <c r="AS258" s="389"/>
      <c r="AT258" s="389"/>
      <c r="AU258" s="389"/>
      <c r="AV258" s="389"/>
      <c r="AW258" s="389"/>
      <c r="AX258" s="389"/>
      <c r="AY258" s="389"/>
      <c r="AZ258" s="389"/>
      <c r="BA258" s="389"/>
      <c r="BB258" s="389"/>
    </row>
    <row r="259" spans="1:54" s="410" customFormat="1" ht="24" customHeight="1">
      <c r="A259" s="402">
        <v>7130810206</v>
      </c>
      <c r="B259" s="403" t="s">
        <v>780</v>
      </c>
      <c r="C259" s="440" t="s">
        <v>96</v>
      </c>
      <c r="D259" s="397">
        <v>435.19</v>
      </c>
      <c r="E259" s="403" t="s">
        <v>780</v>
      </c>
      <c r="F259" s="405"/>
      <c r="G259" s="421" t="s">
        <v>1839</v>
      </c>
      <c r="H259" s="389"/>
      <c r="I259" s="389"/>
      <c r="J259" s="389"/>
      <c r="K259" s="389"/>
      <c r="L259" s="389"/>
      <c r="M259" s="389"/>
      <c r="N259" s="389"/>
      <c r="O259" s="389"/>
      <c r="P259" s="389"/>
      <c r="Q259" s="389"/>
      <c r="R259" s="389"/>
      <c r="S259" s="389"/>
      <c r="T259" s="389"/>
      <c r="U259" s="389"/>
      <c r="V259" s="389"/>
      <c r="W259" s="389"/>
      <c r="X259" s="389"/>
      <c r="Y259" s="389"/>
      <c r="Z259" s="389"/>
      <c r="AA259" s="389"/>
      <c r="AB259" s="389"/>
      <c r="AC259" s="389"/>
      <c r="AD259" s="389"/>
      <c r="AE259" s="389"/>
      <c r="AF259" s="389"/>
      <c r="AG259" s="389"/>
      <c r="AH259" s="389"/>
      <c r="AI259" s="389"/>
      <c r="AJ259" s="389"/>
      <c r="AK259" s="389"/>
      <c r="AL259" s="389"/>
      <c r="AM259" s="389"/>
      <c r="AN259" s="389"/>
      <c r="AO259" s="389"/>
      <c r="AP259" s="389"/>
      <c r="AQ259" s="389"/>
      <c r="AR259" s="389"/>
      <c r="AS259" s="389"/>
      <c r="AT259" s="389"/>
      <c r="AU259" s="389"/>
      <c r="AV259" s="389"/>
      <c r="AW259" s="389"/>
      <c r="AX259" s="389"/>
      <c r="AY259" s="389"/>
      <c r="AZ259" s="389"/>
      <c r="BA259" s="389"/>
      <c r="BB259" s="389"/>
    </row>
    <row r="260" spans="1:54" s="475" customFormat="1" ht="24" customHeight="1">
      <c r="A260" s="402">
        <v>7130810207</v>
      </c>
      <c r="B260" s="470" t="s">
        <v>781</v>
      </c>
      <c r="C260" s="471" t="s">
        <v>96</v>
      </c>
      <c r="D260" s="472">
        <v>320.54000000000002</v>
      </c>
      <c r="E260" s="470" t="s">
        <v>781</v>
      </c>
      <c r="F260" s="473"/>
      <c r="G260" s="421" t="s">
        <v>1839</v>
      </c>
      <c r="H260" s="474"/>
      <c r="I260" s="474"/>
      <c r="J260" s="474"/>
      <c r="K260" s="474"/>
      <c r="L260" s="474"/>
      <c r="M260" s="474"/>
      <c r="N260" s="474"/>
      <c r="O260" s="474"/>
      <c r="P260" s="474"/>
      <c r="Q260" s="474"/>
      <c r="R260" s="474"/>
      <c r="S260" s="474"/>
      <c r="T260" s="474"/>
      <c r="U260" s="474"/>
      <c r="V260" s="474"/>
      <c r="W260" s="474"/>
      <c r="X260" s="474"/>
      <c r="Y260" s="474"/>
      <c r="Z260" s="474"/>
      <c r="AA260" s="474"/>
      <c r="AB260" s="474"/>
      <c r="AC260" s="474"/>
      <c r="AD260" s="474"/>
      <c r="AE260" s="474"/>
      <c r="AF260" s="474"/>
      <c r="AG260" s="474"/>
      <c r="AH260" s="474"/>
      <c r="AI260" s="474"/>
      <c r="AJ260" s="474"/>
      <c r="AK260" s="474"/>
      <c r="AL260" s="474"/>
      <c r="AM260" s="474"/>
      <c r="AN260" s="474"/>
      <c r="AO260" s="474"/>
      <c r="AP260" s="474"/>
      <c r="AQ260" s="474"/>
      <c r="AR260" s="474"/>
      <c r="AS260" s="474"/>
      <c r="AT260" s="474"/>
      <c r="AU260" s="474"/>
      <c r="AV260" s="474"/>
      <c r="AW260" s="474"/>
      <c r="AX260" s="474"/>
      <c r="AY260" s="474"/>
      <c r="AZ260" s="474"/>
      <c r="BA260" s="474"/>
      <c r="BB260" s="474"/>
    </row>
    <row r="261" spans="1:54" s="410" customFormat="1" ht="24" customHeight="1">
      <c r="A261" s="402">
        <v>7130810681</v>
      </c>
      <c r="B261" s="403" t="s">
        <v>289</v>
      </c>
      <c r="C261" s="440" t="s">
        <v>54</v>
      </c>
      <c r="D261" s="397">
        <v>3978.44</v>
      </c>
      <c r="E261" s="405" t="s">
        <v>782</v>
      </c>
      <c r="F261" s="405"/>
      <c r="G261" s="427"/>
      <c r="H261" s="389"/>
      <c r="I261" s="389"/>
      <c r="J261" s="389"/>
      <c r="K261" s="389"/>
      <c r="L261" s="389"/>
      <c r="M261" s="389"/>
      <c r="N261" s="389"/>
      <c r="O261" s="389"/>
      <c r="P261" s="389"/>
      <c r="Q261" s="389"/>
      <c r="R261" s="389"/>
      <c r="S261" s="389"/>
      <c r="T261" s="389"/>
      <c r="U261" s="389"/>
      <c r="V261" s="389"/>
      <c r="W261" s="389"/>
      <c r="X261" s="389"/>
      <c r="Y261" s="389"/>
      <c r="Z261" s="389"/>
      <c r="AA261" s="389"/>
      <c r="AB261" s="389"/>
      <c r="AC261" s="389"/>
      <c r="AD261" s="389"/>
      <c r="AE261" s="389"/>
      <c r="AF261" s="389"/>
      <c r="AG261" s="389"/>
      <c r="AH261" s="389"/>
      <c r="AI261" s="389"/>
      <c r="AJ261" s="389"/>
      <c r="AK261" s="389"/>
      <c r="AL261" s="389"/>
      <c r="AM261" s="389"/>
      <c r="AN261" s="389"/>
      <c r="AO261" s="389"/>
      <c r="AP261" s="389"/>
      <c r="AQ261" s="389"/>
      <c r="AR261" s="389"/>
      <c r="AS261" s="389"/>
      <c r="AT261" s="389"/>
      <c r="AU261" s="389"/>
      <c r="AV261" s="389"/>
      <c r="AW261" s="389"/>
      <c r="AX261" s="389"/>
      <c r="AY261" s="389"/>
      <c r="AZ261" s="389"/>
      <c r="BA261" s="389"/>
      <c r="BB261" s="389"/>
    </row>
    <row r="262" spans="1:54" s="410" customFormat="1" ht="24" customHeight="1">
      <c r="A262" s="402">
        <v>7130810236</v>
      </c>
      <c r="B262" s="403" t="s">
        <v>783</v>
      </c>
      <c r="C262" s="440" t="s">
        <v>54</v>
      </c>
      <c r="D262" s="397">
        <v>2039.14</v>
      </c>
      <c r="E262" s="403" t="s">
        <v>783</v>
      </c>
      <c r="F262" s="405"/>
      <c r="G262" s="421" t="s">
        <v>1839</v>
      </c>
      <c r="H262" s="389"/>
      <c r="I262" s="389"/>
      <c r="J262" s="389"/>
      <c r="K262" s="389"/>
      <c r="L262" s="389"/>
      <c r="M262" s="389"/>
      <c r="N262" s="389"/>
      <c r="O262" s="389"/>
      <c r="P262" s="389"/>
      <c r="Q262" s="389"/>
      <c r="R262" s="389"/>
      <c r="S262" s="389"/>
      <c r="T262" s="389"/>
      <c r="U262" s="389"/>
      <c r="V262" s="389"/>
      <c r="W262" s="389"/>
      <c r="X262" s="389"/>
      <c r="Y262" s="389"/>
      <c r="Z262" s="389"/>
      <c r="AA262" s="389"/>
      <c r="AB262" s="389"/>
      <c r="AC262" s="389"/>
      <c r="AD262" s="389"/>
      <c r="AE262" s="389"/>
      <c r="AF262" s="389"/>
      <c r="AG262" s="389"/>
      <c r="AH262" s="389"/>
      <c r="AI262" s="389"/>
      <c r="AJ262" s="389"/>
      <c r="AK262" s="389"/>
      <c r="AL262" s="389"/>
      <c r="AM262" s="389"/>
      <c r="AN262" s="389"/>
      <c r="AO262" s="389"/>
      <c r="AP262" s="389"/>
      <c r="AQ262" s="389"/>
      <c r="AR262" s="389"/>
      <c r="AS262" s="389"/>
      <c r="AT262" s="389"/>
      <c r="AU262" s="389"/>
      <c r="AV262" s="389"/>
      <c r="AW262" s="389"/>
      <c r="AX262" s="389"/>
      <c r="AY262" s="389"/>
      <c r="AZ262" s="389"/>
      <c r="BA262" s="389"/>
      <c r="BB262" s="389"/>
    </row>
    <row r="263" spans="1:54" s="410" customFormat="1" ht="24" customHeight="1">
      <c r="A263" s="402">
        <v>7130810237</v>
      </c>
      <c r="B263" s="403" t="s">
        <v>784</v>
      </c>
      <c r="C263" s="440" t="s">
        <v>96</v>
      </c>
      <c r="D263" s="397">
        <v>2410.2399999999998</v>
      </c>
      <c r="E263" s="403" t="s">
        <v>784</v>
      </c>
      <c r="F263" s="405"/>
      <c r="G263" s="421" t="s">
        <v>1839</v>
      </c>
      <c r="H263" s="389"/>
      <c r="I263" s="389"/>
      <c r="J263" s="389"/>
      <c r="K263" s="389"/>
      <c r="L263" s="389"/>
      <c r="M263" s="389"/>
      <c r="N263" s="389"/>
      <c r="O263" s="389"/>
      <c r="P263" s="389"/>
      <c r="Q263" s="389"/>
      <c r="R263" s="389"/>
      <c r="S263" s="389"/>
      <c r="T263" s="389"/>
      <c r="U263" s="389"/>
      <c r="V263" s="389"/>
      <c r="W263" s="389"/>
      <c r="X263" s="389"/>
      <c r="Y263" s="389"/>
      <c r="Z263" s="389"/>
      <c r="AA263" s="389"/>
      <c r="AB263" s="389"/>
      <c r="AC263" s="389"/>
      <c r="AD263" s="389"/>
      <c r="AE263" s="389"/>
      <c r="AF263" s="389"/>
      <c r="AG263" s="389"/>
      <c r="AH263" s="389"/>
      <c r="AI263" s="389"/>
      <c r="AJ263" s="389"/>
      <c r="AK263" s="389"/>
      <c r="AL263" s="389"/>
      <c r="AM263" s="389"/>
      <c r="AN263" s="389"/>
      <c r="AO263" s="389"/>
      <c r="AP263" s="389"/>
      <c r="AQ263" s="389"/>
      <c r="AR263" s="389"/>
      <c r="AS263" s="389"/>
      <c r="AT263" s="389"/>
      <c r="AU263" s="389"/>
      <c r="AV263" s="389"/>
      <c r="AW263" s="389"/>
      <c r="AX263" s="389"/>
      <c r="AY263" s="389"/>
      <c r="AZ263" s="389"/>
      <c r="BA263" s="389"/>
      <c r="BB263" s="389"/>
    </row>
    <row r="264" spans="1:54" s="410" customFormat="1" ht="24" customHeight="1">
      <c r="A264" s="402">
        <v>7130810238</v>
      </c>
      <c r="B264" s="403" t="s">
        <v>785</v>
      </c>
      <c r="C264" s="440" t="s">
        <v>96</v>
      </c>
      <c r="D264" s="397">
        <v>2861.46</v>
      </c>
      <c r="E264" s="403" t="s">
        <v>785</v>
      </c>
      <c r="F264" s="405"/>
      <c r="G264" s="421" t="s">
        <v>1839</v>
      </c>
      <c r="H264" s="389"/>
      <c r="I264" s="389"/>
      <c r="J264" s="389"/>
      <c r="K264" s="389"/>
      <c r="L264" s="389"/>
      <c r="M264" s="389"/>
      <c r="N264" s="389"/>
      <c r="O264" s="389"/>
      <c r="P264" s="389"/>
      <c r="Q264" s="389"/>
      <c r="R264" s="389"/>
      <c r="S264" s="389"/>
      <c r="T264" s="389"/>
      <c r="U264" s="389"/>
      <c r="V264" s="389"/>
      <c r="W264" s="389"/>
      <c r="X264" s="389"/>
      <c r="Y264" s="389"/>
      <c r="Z264" s="389"/>
      <c r="AA264" s="389"/>
      <c r="AB264" s="389"/>
      <c r="AC264" s="389"/>
      <c r="AD264" s="389"/>
      <c r="AE264" s="389"/>
      <c r="AF264" s="389"/>
      <c r="AG264" s="389"/>
      <c r="AH264" s="389"/>
      <c r="AI264" s="389"/>
      <c r="AJ264" s="389"/>
      <c r="AK264" s="389"/>
      <c r="AL264" s="389"/>
      <c r="AM264" s="389"/>
      <c r="AN264" s="389"/>
      <c r="AO264" s="389"/>
      <c r="AP264" s="389"/>
      <c r="AQ264" s="389"/>
      <c r="AR264" s="389"/>
      <c r="AS264" s="389"/>
      <c r="AT264" s="389"/>
      <c r="AU264" s="389"/>
      <c r="AV264" s="389"/>
      <c r="AW264" s="389"/>
      <c r="AX264" s="389"/>
      <c r="AY264" s="389"/>
      <c r="AZ264" s="389"/>
      <c r="BA264" s="389"/>
      <c r="BB264" s="389"/>
    </row>
    <row r="265" spans="1:54" s="410" customFormat="1" ht="24" customHeight="1">
      <c r="A265" s="402">
        <v>7130810684</v>
      </c>
      <c r="B265" s="403" t="s">
        <v>786</v>
      </c>
      <c r="C265" s="440" t="s">
        <v>96</v>
      </c>
      <c r="D265" s="397">
        <v>10426.280000000001</v>
      </c>
      <c r="E265" s="405" t="s">
        <v>787</v>
      </c>
      <c r="F265" s="405"/>
      <c r="G265" s="427"/>
      <c r="H265" s="389"/>
      <c r="I265" s="389"/>
      <c r="J265" s="389"/>
      <c r="K265" s="389"/>
      <c r="L265" s="389"/>
      <c r="M265" s="389"/>
      <c r="N265" s="389"/>
      <c r="O265" s="389"/>
      <c r="P265" s="389"/>
      <c r="Q265" s="389"/>
      <c r="R265" s="389"/>
      <c r="S265" s="389"/>
      <c r="T265" s="389"/>
      <c r="U265" s="389"/>
      <c r="V265" s="389"/>
      <c r="W265" s="389"/>
      <c r="X265" s="389"/>
      <c r="Y265" s="389"/>
      <c r="Z265" s="389"/>
      <c r="AA265" s="389"/>
      <c r="AB265" s="389"/>
      <c r="AC265" s="389"/>
      <c r="AD265" s="389"/>
      <c r="AE265" s="389"/>
      <c r="AF265" s="389"/>
      <c r="AG265" s="389"/>
      <c r="AH265" s="389"/>
      <c r="AI265" s="389"/>
      <c r="AJ265" s="389"/>
      <c r="AK265" s="389"/>
      <c r="AL265" s="389"/>
      <c r="AM265" s="389"/>
      <c r="AN265" s="389"/>
      <c r="AO265" s="389"/>
      <c r="AP265" s="389"/>
      <c r="AQ265" s="389"/>
      <c r="AR265" s="389"/>
      <c r="AS265" s="389"/>
      <c r="AT265" s="389"/>
      <c r="AU265" s="389"/>
      <c r="AV265" s="389"/>
      <c r="AW265" s="389"/>
      <c r="AX265" s="389"/>
      <c r="AY265" s="389"/>
      <c r="AZ265" s="389"/>
      <c r="BA265" s="389"/>
      <c r="BB265" s="389"/>
    </row>
    <row r="266" spans="1:54" s="410" customFormat="1" ht="24" customHeight="1">
      <c r="A266" s="402">
        <v>7130810692</v>
      </c>
      <c r="B266" s="403" t="s">
        <v>788</v>
      </c>
      <c r="C266" s="440" t="s">
        <v>24</v>
      </c>
      <c r="D266" s="397">
        <v>402.58</v>
      </c>
      <c r="E266" s="405" t="s">
        <v>789</v>
      </c>
      <c r="F266" s="405"/>
      <c r="G266" s="476"/>
      <c r="H266" s="393"/>
      <c r="I266" s="389"/>
      <c r="J266" s="389"/>
      <c r="K266" s="389"/>
      <c r="L266" s="389"/>
      <c r="M266" s="389"/>
      <c r="N266" s="389"/>
      <c r="O266" s="389"/>
      <c r="P266" s="389"/>
      <c r="Q266" s="389"/>
      <c r="R266" s="389"/>
      <c r="S266" s="389"/>
      <c r="T266" s="389"/>
      <c r="U266" s="389"/>
      <c r="V266" s="389"/>
      <c r="W266" s="389"/>
      <c r="X266" s="389"/>
      <c r="Y266" s="389"/>
      <c r="Z266" s="389"/>
      <c r="AA266" s="389"/>
      <c r="AB266" s="389"/>
      <c r="AC266" s="389"/>
      <c r="AD266" s="389"/>
      <c r="AE266" s="389"/>
      <c r="AF266" s="389"/>
      <c r="AG266" s="389"/>
      <c r="AH266" s="389"/>
      <c r="AI266" s="389"/>
      <c r="AJ266" s="389"/>
      <c r="AK266" s="389"/>
      <c r="AL266" s="389"/>
      <c r="AM266" s="389"/>
      <c r="AN266" s="389"/>
      <c r="AO266" s="389"/>
      <c r="AP266" s="389"/>
      <c r="AQ266" s="389"/>
      <c r="AR266" s="389"/>
      <c r="AS266" s="389"/>
      <c r="AT266" s="389"/>
      <c r="AU266" s="389"/>
      <c r="AV266" s="389"/>
      <c r="AW266" s="389"/>
      <c r="AX266" s="389"/>
      <c r="AY266" s="389"/>
      <c r="AZ266" s="389"/>
      <c r="BA266" s="389"/>
      <c r="BB266" s="389"/>
    </row>
    <row r="267" spans="1:54" s="410" customFormat="1" ht="24" customHeight="1">
      <c r="A267" s="402">
        <v>7130810242</v>
      </c>
      <c r="B267" s="403" t="s">
        <v>790</v>
      </c>
      <c r="C267" s="440" t="s">
        <v>24</v>
      </c>
      <c r="D267" s="397">
        <v>386.15</v>
      </c>
      <c r="E267" s="403" t="s">
        <v>790</v>
      </c>
      <c r="F267" s="405"/>
      <c r="G267" s="421" t="s">
        <v>1839</v>
      </c>
      <c r="H267" s="393"/>
      <c r="I267" s="389"/>
      <c r="J267" s="389"/>
      <c r="K267" s="389"/>
      <c r="L267" s="389"/>
      <c r="M267" s="389"/>
      <c r="N267" s="389"/>
      <c r="O267" s="389"/>
      <c r="P267" s="389"/>
      <c r="Q267" s="389"/>
      <c r="R267" s="389"/>
      <c r="S267" s="389"/>
      <c r="T267" s="389"/>
      <c r="U267" s="389"/>
      <c r="V267" s="389"/>
      <c r="W267" s="389"/>
      <c r="X267" s="389"/>
      <c r="Y267" s="389"/>
      <c r="Z267" s="389"/>
      <c r="AA267" s="389"/>
      <c r="AB267" s="389"/>
      <c r="AC267" s="389"/>
      <c r="AD267" s="389"/>
      <c r="AE267" s="389"/>
      <c r="AF267" s="389"/>
      <c r="AG267" s="389"/>
      <c r="AH267" s="389"/>
      <c r="AI267" s="389"/>
      <c r="AJ267" s="389"/>
      <c r="AK267" s="389"/>
      <c r="AL267" s="389"/>
      <c r="AM267" s="389"/>
      <c r="AN267" s="389"/>
      <c r="AO267" s="389"/>
      <c r="AP267" s="389"/>
      <c r="AQ267" s="389"/>
      <c r="AR267" s="389"/>
      <c r="AS267" s="389"/>
      <c r="AT267" s="389"/>
      <c r="AU267" s="389"/>
      <c r="AV267" s="389"/>
      <c r="AW267" s="389"/>
      <c r="AX267" s="389"/>
      <c r="AY267" s="389"/>
      <c r="AZ267" s="389"/>
      <c r="BA267" s="389"/>
      <c r="BB267" s="389"/>
    </row>
    <row r="268" spans="1:54" s="410" customFormat="1" ht="24" customHeight="1">
      <c r="A268" s="402">
        <v>7130820008</v>
      </c>
      <c r="B268" s="403" t="s">
        <v>791</v>
      </c>
      <c r="C268" s="397" t="s">
        <v>100</v>
      </c>
      <c r="D268" s="397">
        <v>149.74</v>
      </c>
      <c r="E268" s="403" t="s">
        <v>792</v>
      </c>
      <c r="F268" s="521"/>
      <c r="G268" s="423"/>
      <c r="H268" s="389"/>
      <c r="I268" s="389"/>
      <c r="J268" s="389"/>
      <c r="K268" s="389"/>
      <c r="L268" s="389"/>
      <c r="M268" s="389"/>
      <c r="N268" s="389"/>
      <c r="O268" s="389"/>
      <c r="P268" s="389"/>
      <c r="Q268" s="389"/>
      <c r="R268" s="389"/>
      <c r="S268" s="389"/>
      <c r="T268" s="389"/>
      <c r="U268" s="389"/>
      <c r="V268" s="389"/>
      <c r="W268" s="389"/>
      <c r="X268" s="389"/>
      <c r="Y268" s="389"/>
      <c r="Z268" s="389"/>
      <c r="AA268" s="389"/>
      <c r="AB268" s="389"/>
      <c r="AC268" s="389"/>
      <c r="AD268" s="389"/>
      <c r="AE268" s="389"/>
      <c r="AF268" s="389"/>
      <c r="AG268" s="389"/>
      <c r="AH268" s="389"/>
      <c r="AI268" s="389"/>
      <c r="AJ268" s="389"/>
      <c r="AK268" s="389"/>
      <c r="AL268" s="389"/>
      <c r="AM268" s="389"/>
      <c r="AN268" s="389"/>
      <c r="AO268" s="389"/>
      <c r="AP268" s="389"/>
      <c r="AQ268" s="389"/>
      <c r="AR268" s="389"/>
      <c r="AS268" s="389"/>
      <c r="AT268" s="389"/>
      <c r="AU268" s="389"/>
      <c r="AV268" s="389"/>
      <c r="AW268" s="389"/>
      <c r="AX268" s="389"/>
      <c r="AY268" s="389"/>
      <c r="AZ268" s="389"/>
      <c r="BA268" s="389"/>
      <c r="BB268" s="389"/>
    </row>
    <row r="269" spans="1:54" s="410" customFormat="1" ht="24" customHeight="1">
      <c r="A269" s="402">
        <v>7130820009</v>
      </c>
      <c r="B269" s="403" t="s">
        <v>793</v>
      </c>
      <c r="C269" s="397" t="s">
        <v>100</v>
      </c>
      <c r="D269" s="397">
        <v>279.66000000000003</v>
      </c>
      <c r="E269" s="403" t="s">
        <v>794</v>
      </c>
      <c r="F269" s="405"/>
      <c r="G269" s="427"/>
      <c r="H269" s="389"/>
      <c r="I269" s="389"/>
      <c r="J269" s="389"/>
      <c r="K269" s="389"/>
      <c r="L269" s="389"/>
      <c r="M269" s="389"/>
      <c r="N269" s="389"/>
      <c r="O269" s="389"/>
      <c r="P269" s="389"/>
      <c r="Q269" s="389"/>
      <c r="R269" s="389"/>
      <c r="S269" s="389"/>
      <c r="T269" s="389"/>
      <c r="U269" s="389"/>
      <c r="V269" s="389"/>
      <c r="W269" s="389"/>
      <c r="X269" s="389"/>
      <c r="Y269" s="389"/>
      <c r="Z269" s="389"/>
      <c r="AA269" s="389"/>
      <c r="AB269" s="389"/>
      <c r="AC269" s="389"/>
      <c r="AD269" s="389"/>
      <c r="AE269" s="389"/>
      <c r="AF269" s="389"/>
      <c r="AG269" s="389"/>
      <c r="AH269" s="389"/>
      <c r="AI269" s="389"/>
      <c r="AJ269" s="389"/>
      <c r="AK269" s="389"/>
      <c r="AL269" s="389"/>
      <c r="AM269" s="389"/>
      <c r="AN269" s="389"/>
      <c r="AO269" s="389"/>
      <c r="AP269" s="389"/>
      <c r="AQ269" s="389"/>
      <c r="AR269" s="389"/>
      <c r="AS269" s="389"/>
      <c r="AT269" s="389"/>
      <c r="AU269" s="389"/>
      <c r="AV269" s="389"/>
      <c r="AW269" s="389"/>
      <c r="AX269" s="389"/>
      <c r="AY269" s="389"/>
      <c r="AZ269" s="389"/>
      <c r="BA269" s="389"/>
      <c r="BB269" s="389"/>
    </row>
    <row r="270" spans="1:54" s="410" customFormat="1" ht="24" customHeight="1">
      <c r="A270" s="402">
        <v>7130820010</v>
      </c>
      <c r="B270" s="403" t="s">
        <v>795</v>
      </c>
      <c r="C270" s="397" t="s">
        <v>100</v>
      </c>
      <c r="D270" s="397">
        <v>122.67</v>
      </c>
      <c r="E270" s="403" t="s">
        <v>796</v>
      </c>
      <c r="F270" s="405"/>
      <c r="G270" s="423"/>
      <c r="H270" s="389"/>
      <c r="I270" s="389"/>
      <c r="J270" s="389"/>
      <c r="K270" s="389"/>
      <c r="L270" s="389"/>
      <c r="M270" s="389"/>
      <c r="N270" s="389"/>
      <c r="O270" s="389"/>
      <c r="P270" s="389"/>
      <c r="Q270" s="389"/>
      <c r="R270" s="389"/>
      <c r="S270" s="389"/>
      <c r="T270" s="389"/>
      <c r="U270" s="389"/>
      <c r="V270" s="389"/>
      <c r="W270" s="389"/>
      <c r="X270" s="389"/>
      <c r="Y270" s="389"/>
      <c r="Z270" s="389"/>
      <c r="AA270" s="389"/>
      <c r="AB270" s="389"/>
      <c r="AC270" s="389"/>
      <c r="AD270" s="389"/>
      <c r="AE270" s="389"/>
      <c r="AF270" s="389"/>
      <c r="AG270" s="389"/>
      <c r="AH270" s="389"/>
      <c r="AI270" s="389"/>
      <c r="AJ270" s="389"/>
      <c r="AK270" s="389"/>
      <c r="AL270" s="389"/>
      <c r="AM270" s="389"/>
      <c r="AN270" s="389"/>
      <c r="AO270" s="389"/>
      <c r="AP270" s="389"/>
      <c r="AQ270" s="389"/>
      <c r="AR270" s="389"/>
      <c r="AS270" s="389"/>
      <c r="AT270" s="389"/>
      <c r="AU270" s="389"/>
      <c r="AV270" s="389"/>
      <c r="AW270" s="389"/>
      <c r="AX270" s="389"/>
      <c r="AY270" s="389"/>
      <c r="AZ270" s="389"/>
      <c r="BA270" s="389"/>
      <c r="BB270" s="389"/>
    </row>
    <row r="271" spans="1:54" s="410" customFormat="1" ht="24" customHeight="1">
      <c r="A271" s="402">
        <v>7130820011</v>
      </c>
      <c r="B271" s="403" t="s">
        <v>797</v>
      </c>
      <c r="C271" s="397" t="s">
        <v>100</v>
      </c>
      <c r="D271" s="397">
        <v>262.85000000000002</v>
      </c>
      <c r="E271" s="403" t="s">
        <v>798</v>
      </c>
      <c r="F271" s="405"/>
      <c r="G271" s="398"/>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89"/>
      <c r="AD271" s="389"/>
      <c r="AE271" s="389"/>
      <c r="AF271" s="389"/>
      <c r="AG271" s="389"/>
      <c r="AH271" s="389"/>
      <c r="AI271" s="389"/>
      <c r="AJ271" s="389"/>
      <c r="AK271" s="389"/>
      <c r="AL271" s="389"/>
      <c r="AM271" s="389"/>
      <c r="AN271" s="389"/>
      <c r="AO271" s="389"/>
      <c r="AP271" s="389"/>
      <c r="AQ271" s="389"/>
      <c r="AR271" s="389"/>
      <c r="AS271" s="389"/>
      <c r="AT271" s="389"/>
      <c r="AU271" s="389"/>
      <c r="AV271" s="389"/>
      <c r="AW271" s="389"/>
      <c r="AX271" s="389"/>
      <c r="AY271" s="389"/>
      <c r="AZ271" s="389"/>
      <c r="BA271" s="389"/>
      <c r="BB271" s="389"/>
    </row>
    <row r="272" spans="1:54" ht="24" customHeight="1">
      <c r="A272" s="411">
        <v>7130820018</v>
      </c>
      <c r="B272" s="395" t="s">
        <v>799</v>
      </c>
      <c r="C272" s="396" t="s">
        <v>24</v>
      </c>
      <c r="D272" s="397">
        <v>4.7</v>
      </c>
      <c r="E272" s="405" t="s">
        <v>800</v>
      </c>
      <c r="F272" s="405"/>
      <c r="G272" s="427"/>
    </row>
    <row r="273" spans="1:54" ht="24" customHeight="1">
      <c r="A273" s="394">
        <v>7130820026</v>
      </c>
      <c r="B273" s="395" t="s">
        <v>801</v>
      </c>
      <c r="C273" s="396" t="s">
        <v>367</v>
      </c>
      <c r="D273" s="397">
        <v>548.89</v>
      </c>
      <c r="E273" s="405" t="s">
        <v>802</v>
      </c>
      <c r="F273" s="405"/>
      <c r="G273" s="427"/>
    </row>
    <row r="274" spans="1:54" ht="24" customHeight="1">
      <c r="A274" s="394">
        <v>7130820027</v>
      </c>
      <c r="B274" s="395" t="s">
        <v>803</v>
      </c>
      <c r="C274" s="396" t="s">
        <v>367</v>
      </c>
      <c r="D274" s="397">
        <v>2244.6999999999998</v>
      </c>
      <c r="E274" s="405" t="s">
        <v>804</v>
      </c>
      <c r="F274" s="405"/>
      <c r="G274" s="427"/>
    </row>
    <row r="275" spans="1:54" ht="24" customHeight="1">
      <c r="A275" s="438">
        <v>7130820029</v>
      </c>
      <c r="B275" s="423" t="s">
        <v>297</v>
      </c>
      <c r="C275" s="404" t="s">
        <v>100</v>
      </c>
      <c r="D275" s="397">
        <v>41.51</v>
      </c>
      <c r="E275" s="405"/>
      <c r="F275" s="405"/>
      <c r="G275" s="427"/>
    </row>
    <row r="276" spans="1:54" s="410" customFormat="1" ht="24" customHeight="1">
      <c r="A276" s="411">
        <v>7130820030</v>
      </c>
      <c r="B276" s="395" t="s">
        <v>805</v>
      </c>
      <c r="C276" s="396" t="s">
        <v>100</v>
      </c>
      <c r="D276" s="397">
        <v>287.74</v>
      </c>
      <c r="E276" s="405" t="s">
        <v>806</v>
      </c>
      <c r="F276" s="405"/>
      <c r="G276" s="423"/>
      <c r="H276" s="389"/>
      <c r="I276" s="389"/>
      <c r="J276" s="389"/>
      <c r="K276" s="389"/>
      <c r="L276" s="389"/>
      <c r="M276" s="389"/>
      <c r="N276" s="389"/>
      <c r="O276" s="389"/>
      <c r="P276" s="389"/>
      <c r="Q276" s="389"/>
      <c r="R276" s="389"/>
      <c r="S276" s="389"/>
      <c r="T276" s="389"/>
      <c r="U276" s="389"/>
      <c r="V276" s="389"/>
      <c r="W276" s="389"/>
      <c r="X276" s="389"/>
      <c r="Y276" s="389"/>
      <c r="Z276" s="389"/>
      <c r="AA276" s="389"/>
      <c r="AB276" s="389"/>
      <c r="AC276" s="389"/>
      <c r="AD276" s="389"/>
      <c r="AE276" s="389"/>
      <c r="AF276" s="389"/>
      <c r="AG276" s="389"/>
      <c r="AH276" s="389"/>
      <c r="AI276" s="389"/>
      <c r="AJ276" s="389"/>
      <c r="AK276" s="389"/>
      <c r="AL276" s="389"/>
      <c r="AM276" s="389"/>
      <c r="AN276" s="389"/>
      <c r="AO276" s="389"/>
      <c r="AP276" s="389"/>
      <c r="AQ276" s="389"/>
      <c r="AR276" s="389"/>
      <c r="AS276" s="389"/>
      <c r="AT276" s="389"/>
      <c r="AU276" s="389"/>
      <c r="AV276" s="389"/>
      <c r="AW276" s="389"/>
      <c r="AX276" s="389"/>
      <c r="AY276" s="389"/>
      <c r="AZ276" s="389"/>
      <c r="BA276" s="389"/>
      <c r="BB276" s="389"/>
    </row>
    <row r="277" spans="1:54" ht="24" customHeight="1">
      <c r="A277" s="411">
        <v>7130820071</v>
      </c>
      <c r="B277" s="395" t="s">
        <v>807</v>
      </c>
      <c r="C277" s="396" t="s">
        <v>100</v>
      </c>
      <c r="D277" s="397">
        <v>55.38</v>
      </c>
      <c r="E277" s="405" t="s">
        <v>808</v>
      </c>
      <c r="F277" s="405"/>
      <c r="G277" s="423"/>
    </row>
    <row r="278" spans="1:54" s="410" customFormat="1" ht="24" customHeight="1">
      <c r="A278" s="411">
        <v>7130820075</v>
      </c>
      <c r="B278" s="395" t="s">
        <v>809</v>
      </c>
      <c r="C278" s="396" t="s">
        <v>100</v>
      </c>
      <c r="D278" s="397">
        <v>284.14</v>
      </c>
      <c r="E278" s="405" t="s">
        <v>810</v>
      </c>
      <c r="F278" s="405"/>
      <c r="G278" s="427"/>
      <c r="H278" s="389"/>
      <c r="I278" s="389"/>
      <c r="J278" s="389"/>
      <c r="K278" s="389"/>
      <c r="L278" s="389"/>
      <c r="M278" s="389"/>
      <c r="N278" s="389"/>
      <c r="O278" s="389"/>
      <c r="P278" s="389"/>
      <c r="Q278" s="389"/>
      <c r="R278" s="389"/>
      <c r="S278" s="389"/>
      <c r="T278" s="389"/>
      <c r="U278" s="389"/>
      <c r="V278" s="389"/>
      <c r="W278" s="389"/>
      <c r="X278" s="389"/>
      <c r="Y278" s="389"/>
      <c r="Z278" s="389"/>
      <c r="AA278" s="389"/>
      <c r="AB278" s="389"/>
      <c r="AC278" s="389"/>
      <c r="AD278" s="389"/>
      <c r="AE278" s="389"/>
      <c r="AF278" s="389"/>
      <c r="AG278" s="389"/>
      <c r="AH278" s="389"/>
      <c r="AI278" s="389"/>
      <c r="AJ278" s="389"/>
      <c r="AK278" s="389"/>
      <c r="AL278" s="389"/>
      <c r="AM278" s="389"/>
      <c r="AN278" s="389"/>
      <c r="AO278" s="389"/>
      <c r="AP278" s="389"/>
      <c r="AQ278" s="389"/>
      <c r="AR278" s="389"/>
      <c r="AS278" s="389"/>
      <c r="AT278" s="389"/>
      <c r="AU278" s="389"/>
      <c r="AV278" s="389"/>
      <c r="AW278" s="389"/>
      <c r="AX278" s="389"/>
      <c r="AY278" s="389"/>
      <c r="AZ278" s="389"/>
      <c r="BA278" s="389"/>
      <c r="BB278" s="389"/>
    </row>
    <row r="279" spans="1:54" ht="24" customHeight="1">
      <c r="A279" s="411">
        <v>7130820101</v>
      </c>
      <c r="B279" s="395" t="s">
        <v>811</v>
      </c>
      <c r="C279" s="396" t="s">
        <v>100</v>
      </c>
      <c r="D279" s="397">
        <v>13.14</v>
      </c>
      <c r="E279" s="403" t="s">
        <v>812</v>
      </c>
      <c r="F279" s="405"/>
      <c r="G279" s="427"/>
    </row>
    <row r="280" spans="1:54" s="410" customFormat="1" ht="24" customHeight="1">
      <c r="A280" s="411">
        <v>7130820106</v>
      </c>
      <c r="B280" s="395" t="s">
        <v>813</v>
      </c>
      <c r="C280" s="396" t="s">
        <v>100</v>
      </c>
      <c r="D280" s="397">
        <v>15.55</v>
      </c>
      <c r="E280" s="403" t="s">
        <v>814</v>
      </c>
      <c r="F280" s="405"/>
      <c r="G280" s="427"/>
      <c r="H280" s="389"/>
      <c r="I280" s="389"/>
      <c r="J280" s="389"/>
      <c r="K280" s="389"/>
      <c r="L280" s="389"/>
      <c r="M280" s="389"/>
      <c r="N280" s="389"/>
      <c r="O280" s="389"/>
      <c r="P280" s="389"/>
      <c r="Q280" s="389"/>
      <c r="R280" s="389"/>
      <c r="S280" s="389"/>
      <c r="T280" s="389"/>
      <c r="U280" s="389"/>
      <c r="V280" s="389"/>
      <c r="W280" s="389"/>
      <c r="X280" s="389"/>
      <c r="Y280" s="389"/>
      <c r="Z280" s="389"/>
      <c r="AA280" s="389"/>
      <c r="AB280" s="389"/>
      <c r="AC280" s="389"/>
      <c r="AD280" s="389"/>
      <c r="AE280" s="389"/>
      <c r="AF280" s="389"/>
      <c r="AG280" s="389"/>
      <c r="AH280" s="389"/>
      <c r="AI280" s="389"/>
      <c r="AJ280" s="389"/>
      <c r="AK280" s="389"/>
      <c r="AL280" s="389"/>
      <c r="AM280" s="389"/>
      <c r="AN280" s="389"/>
      <c r="AO280" s="389"/>
      <c r="AP280" s="389"/>
      <c r="AQ280" s="389"/>
      <c r="AR280" s="389"/>
      <c r="AS280" s="389"/>
      <c r="AT280" s="389"/>
      <c r="AU280" s="389"/>
      <c r="AV280" s="389"/>
      <c r="AW280" s="389"/>
      <c r="AX280" s="389"/>
      <c r="AY280" s="389"/>
      <c r="AZ280" s="389"/>
      <c r="BA280" s="389"/>
      <c r="BB280" s="389"/>
    </row>
    <row r="281" spans="1:54" ht="24" customHeight="1">
      <c r="A281" s="411">
        <v>7130820117</v>
      </c>
      <c r="B281" s="395" t="s">
        <v>815</v>
      </c>
      <c r="C281" s="396" t="s">
        <v>100</v>
      </c>
      <c r="D281" s="397">
        <v>12.52</v>
      </c>
      <c r="E281" s="405" t="s">
        <v>816</v>
      </c>
      <c r="F281" s="405"/>
      <c r="G281" s="427"/>
    </row>
    <row r="282" spans="1:54" ht="24" customHeight="1">
      <c r="A282" s="411">
        <v>7130820155</v>
      </c>
      <c r="B282" s="395" t="s">
        <v>817</v>
      </c>
      <c r="C282" s="396" t="s">
        <v>100</v>
      </c>
      <c r="D282" s="397">
        <v>92.06</v>
      </c>
      <c r="E282" s="405" t="s">
        <v>818</v>
      </c>
      <c r="F282" s="405"/>
      <c r="G282" s="427"/>
    </row>
    <row r="283" spans="1:54" ht="24" customHeight="1">
      <c r="A283" s="411">
        <v>7130820158</v>
      </c>
      <c r="B283" s="395" t="s">
        <v>819</v>
      </c>
      <c r="C283" s="396" t="s">
        <v>100</v>
      </c>
      <c r="D283" s="397">
        <v>306.35000000000002</v>
      </c>
      <c r="E283" s="405" t="s">
        <v>820</v>
      </c>
      <c r="F283" s="405"/>
      <c r="G283" s="427"/>
    </row>
    <row r="284" spans="1:54" ht="24" customHeight="1">
      <c r="A284" s="411">
        <v>7130820201</v>
      </c>
      <c r="B284" s="395" t="s">
        <v>821</v>
      </c>
      <c r="C284" s="396" t="s">
        <v>100</v>
      </c>
      <c r="D284" s="397">
        <v>43.6</v>
      </c>
      <c r="E284" s="405" t="s">
        <v>822</v>
      </c>
      <c r="F284" s="405"/>
      <c r="G284" s="427"/>
    </row>
    <row r="285" spans="1:54" ht="24" customHeight="1">
      <c r="A285" s="411">
        <v>7130820206</v>
      </c>
      <c r="B285" s="395" t="s">
        <v>823</v>
      </c>
      <c r="C285" s="396" t="s">
        <v>100</v>
      </c>
      <c r="D285" s="397">
        <v>46.09</v>
      </c>
      <c r="E285" s="403" t="s">
        <v>824</v>
      </c>
      <c r="F285" s="405"/>
      <c r="G285" s="427"/>
    </row>
    <row r="286" spans="1:54" ht="24" customHeight="1">
      <c r="A286" s="411">
        <v>7130820216</v>
      </c>
      <c r="B286" s="395" t="s">
        <v>825</v>
      </c>
      <c r="C286" s="396" t="s">
        <v>100</v>
      </c>
      <c r="D286" s="397">
        <v>52.47</v>
      </c>
      <c r="E286" s="403" t="s">
        <v>826</v>
      </c>
      <c r="F286" s="405"/>
      <c r="G286" s="427"/>
    </row>
    <row r="287" spans="1:54" ht="24" customHeight="1">
      <c r="A287" s="411">
        <v>7130820241</v>
      </c>
      <c r="B287" s="395" t="s">
        <v>827</v>
      </c>
      <c r="C287" s="396" t="s">
        <v>100</v>
      </c>
      <c r="D287" s="397">
        <v>154.41</v>
      </c>
      <c r="E287" s="405" t="s">
        <v>828</v>
      </c>
      <c r="F287" s="405"/>
      <c r="G287" s="427"/>
    </row>
    <row r="288" spans="1:54" ht="24" customHeight="1">
      <c r="A288" s="411">
        <v>7130820248</v>
      </c>
      <c r="B288" s="395" t="s">
        <v>829</v>
      </c>
      <c r="C288" s="396" t="s">
        <v>100</v>
      </c>
      <c r="D288" s="397">
        <v>320.8</v>
      </c>
      <c r="E288" s="405" t="s">
        <v>830</v>
      </c>
      <c r="F288" s="405"/>
      <c r="G288" s="427"/>
    </row>
    <row r="289" spans="1:54" ht="30" customHeight="1">
      <c r="A289" s="477">
        <v>7130820312</v>
      </c>
      <c r="B289" s="395" t="s">
        <v>831</v>
      </c>
      <c r="C289" s="396" t="s">
        <v>54</v>
      </c>
      <c r="D289" s="397">
        <v>2748.8</v>
      </c>
      <c r="E289" s="403" t="s">
        <v>832</v>
      </c>
      <c r="F289" s="405"/>
      <c r="G289" s="427"/>
    </row>
    <row r="290" spans="1:54" ht="24" customHeight="1">
      <c r="A290" s="411">
        <v>7130830006</v>
      </c>
      <c r="B290" s="395" t="s">
        <v>833</v>
      </c>
      <c r="C290" s="396" t="s">
        <v>18</v>
      </c>
      <c r="D290" s="397">
        <v>190.34</v>
      </c>
      <c r="E290" s="405" t="s">
        <v>834</v>
      </c>
      <c r="F290" s="405"/>
      <c r="G290" s="427"/>
    </row>
    <row r="291" spans="1:54" s="37" customFormat="1" ht="24" customHeight="1">
      <c r="A291" s="433">
        <v>7130830025</v>
      </c>
      <c r="B291" s="413" t="s">
        <v>835</v>
      </c>
      <c r="C291" s="414" t="s">
        <v>159</v>
      </c>
      <c r="D291" s="415"/>
      <c r="E291" s="417" t="s">
        <v>836</v>
      </c>
      <c r="F291" s="417"/>
      <c r="G291" s="437" t="s">
        <v>412</v>
      </c>
    </row>
    <row r="292" spans="1:54" s="37" customFormat="1" ht="24" customHeight="1">
      <c r="A292" s="433">
        <v>7130830026</v>
      </c>
      <c r="B292" s="413" t="s">
        <v>837</v>
      </c>
      <c r="C292" s="414" t="s">
        <v>159</v>
      </c>
      <c r="D292" s="415"/>
      <c r="E292" s="417" t="s">
        <v>838</v>
      </c>
      <c r="F292" s="417"/>
      <c r="G292" s="437" t="s">
        <v>412</v>
      </c>
    </row>
    <row r="293" spans="1:54" s="37" customFormat="1" ht="24" customHeight="1">
      <c r="A293" s="433">
        <v>7130830027</v>
      </c>
      <c r="B293" s="413" t="s">
        <v>839</v>
      </c>
      <c r="C293" s="414" t="s">
        <v>159</v>
      </c>
      <c r="D293" s="415"/>
      <c r="E293" s="417" t="s">
        <v>840</v>
      </c>
      <c r="F293" s="417"/>
      <c r="G293" s="437" t="s">
        <v>412</v>
      </c>
    </row>
    <row r="294" spans="1:54" s="37" customFormat="1" ht="24" customHeight="1">
      <c r="A294" s="433">
        <v>7130830028</v>
      </c>
      <c r="B294" s="413" t="s">
        <v>841</v>
      </c>
      <c r="C294" s="414" t="s">
        <v>159</v>
      </c>
      <c r="D294" s="415"/>
      <c r="E294" s="417" t="s">
        <v>842</v>
      </c>
      <c r="F294" s="417"/>
      <c r="G294" s="437" t="s">
        <v>412</v>
      </c>
    </row>
    <row r="295" spans="1:54" ht="24" customHeight="1">
      <c r="A295" s="394">
        <v>7130830050</v>
      </c>
      <c r="B295" s="395" t="s">
        <v>843</v>
      </c>
      <c r="C295" s="396" t="s">
        <v>100</v>
      </c>
      <c r="D295" s="397">
        <v>44.25</v>
      </c>
      <c r="E295" s="403" t="s">
        <v>844</v>
      </c>
      <c r="F295" s="405"/>
      <c r="G295" s="427"/>
    </row>
    <row r="296" spans="1:54" ht="24" customHeight="1">
      <c r="A296" s="394">
        <v>7130830051</v>
      </c>
      <c r="B296" s="395" t="s">
        <v>845</v>
      </c>
      <c r="C296" s="396" t="s">
        <v>100</v>
      </c>
      <c r="D296" s="397">
        <v>172.73</v>
      </c>
      <c r="E296" s="403" t="s">
        <v>846</v>
      </c>
      <c r="F296" s="405"/>
      <c r="G296" s="427"/>
    </row>
    <row r="297" spans="1:54" ht="24" customHeight="1">
      <c r="A297" s="411">
        <v>7130830052</v>
      </c>
      <c r="B297" s="395" t="s">
        <v>847</v>
      </c>
      <c r="C297" s="396" t="s">
        <v>100</v>
      </c>
      <c r="D297" s="397">
        <v>906.22</v>
      </c>
      <c r="E297" s="405"/>
      <c r="F297" s="405"/>
      <c r="G297" s="427"/>
    </row>
    <row r="298" spans="1:54" s="410" customFormat="1" ht="24" customHeight="1">
      <c r="A298" s="394">
        <v>7130830053</v>
      </c>
      <c r="B298" s="395" t="s">
        <v>848</v>
      </c>
      <c r="C298" s="396" t="s">
        <v>159</v>
      </c>
      <c r="D298" s="397">
        <v>18472.810000000001</v>
      </c>
      <c r="E298" s="403" t="s">
        <v>849</v>
      </c>
      <c r="F298" s="407" t="s">
        <v>379</v>
      </c>
      <c r="G298" s="423"/>
      <c r="H298" s="389"/>
      <c r="I298" s="389"/>
      <c r="J298" s="389"/>
      <c r="K298" s="389"/>
      <c r="L298" s="389"/>
      <c r="M298" s="389"/>
      <c r="N298" s="389"/>
      <c r="O298" s="389"/>
      <c r="P298" s="389"/>
      <c r="Q298" s="389"/>
      <c r="R298" s="389"/>
      <c r="S298" s="389"/>
      <c r="T298" s="389"/>
      <c r="U298" s="389"/>
      <c r="V298" s="389"/>
      <c r="W298" s="389"/>
      <c r="X298" s="389"/>
      <c r="Y298" s="389"/>
      <c r="Z298" s="389"/>
      <c r="AA298" s="389"/>
      <c r="AB298" s="389"/>
      <c r="AC298" s="389"/>
      <c r="AD298" s="389"/>
      <c r="AE298" s="389"/>
      <c r="AF298" s="389"/>
      <c r="AG298" s="389"/>
      <c r="AH298" s="389"/>
      <c r="AI298" s="389"/>
      <c r="AJ298" s="389"/>
      <c r="AK298" s="389"/>
      <c r="AL298" s="389"/>
      <c r="AM298" s="389"/>
      <c r="AN298" s="389"/>
      <c r="AO298" s="389"/>
      <c r="AP298" s="389"/>
      <c r="AQ298" s="389"/>
      <c r="AR298" s="389"/>
      <c r="AS298" s="389"/>
      <c r="AT298" s="389"/>
      <c r="AU298" s="389"/>
      <c r="AV298" s="389"/>
      <c r="AW298" s="389"/>
      <c r="AX298" s="389"/>
      <c r="AY298" s="389"/>
      <c r="AZ298" s="389"/>
      <c r="BA298" s="389"/>
      <c r="BB298" s="389"/>
    </row>
    <row r="299" spans="1:54" ht="24" customHeight="1">
      <c r="A299" s="411">
        <v>7130830054</v>
      </c>
      <c r="B299" s="395" t="s">
        <v>850</v>
      </c>
      <c r="C299" s="396" t="s">
        <v>100</v>
      </c>
      <c r="D299" s="397">
        <v>529.22</v>
      </c>
      <c r="E299" s="405"/>
      <c r="F299" s="405"/>
      <c r="G299" s="427"/>
    </row>
    <row r="300" spans="1:54" s="410" customFormat="1" ht="24" customHeight="1">
      <c r="A300" s="394">
        <v>7130830055</v>
      </c>
      <c r="B300" s="395" t="s">
        <v>851</v>
      </c>
      <c r="C300" s="396" t="s">
        <v>159</v>
      </c>
      <c r="D300" s="397">
        <v>27448.91</v>
      </c>
      <c r="E300" s="403" t="s">
        <v>852</v>
      </c>
      <c r="F300" s="407" t="s">
        <v>379</v>
      </c>
      <c r="G300" s="423"/>
      <c r="H300" s="389"/>
      <c r="I300" s="389"/>
      <c r="J300" s="389"/>
      <c r="K300" s="389"/>
      <c r="L300" s="389"/>
      <c r="M300" s="389"/>
      <c r="N300" s="389"/>
      <c r="O300" s="389"/>
      <c r="P300" s="389"/>
      <c r="Q300" s="389"/>
      <c r="R300" s="389"/>
      <c r="S300" s="389"/>
      <c r="T300" s="389"/>
      <c r="U300" s="389"/>
      <c r="V300" s="389"/>
      <c r="W300" s="389"/>
      <c r="X300" s="389"/>
      <c r="Y300" s="389"/>
      <c r="Z300" s="389"/>
      <c r="AA300" s="389"/>
      <c r="AB300" s="389"/>
      <c r="AC300" s="389"/>
      <c r="AD300" s="389"/>
      <c r="AE300" s="389"/>
      <c r="AF300" s="389"/>
      <c r="AG300" s="389"/>
      <c r="AH300" s="389"/>
      <c r="AI300" s="389"/>
      <c r="AJ300" s="389"/>
      <c r="AK300" s="389"/>
      <c r="AL300" s="389"/>
      <c r="AM300" s="389"/>
      <c r="AN300" s="389"/>
      <c r="AO300" s="389"/>
      <c r="AP300" s="389"/>
      <c r="AQ300" s="389"/>
      <c r="AR300" s="389"/>
      <c r="AS300" s="389"/>
      <c r="AT300" s="389"/>
      <c r="AU300" s="389"/>
      <c r="AV300" s="389"/>
      <c r="AW300" s="389"/>
      <c r="AX300" s="389"/>
      <c r="AY300" s="389"/>
      <c r="AZ300" s="389"/>
      <c r="BA300" s="389"/>
      <c r="BB300" s="389"/>
    </row>
    <row r="301" spans="1:54" ht="24" customHeight="1">
      <c r="A301" s="411">
        <v>7130830056</v>
      </c>
      <c r="B301" s="395" t="s">
        <v>853</v>
      </c>
      <c r="C301" s="396" t="s">
        <v>100</v>
      </c>
      <c r="D301" s="397">
        <v>529.22</v>
      </c>
      <c r="E301" s="405"/>
      <c r="F301" s="405"/>
      <c r="G301" s="427"/>
    </row>
    <row r="302" spans="1:54" s="410" customFormat="1" ht="24" customHeight="1">
      <c r="A302" s="411">
        <v>7130830057</v>
      </c>
      <c r="B302" s="395" t="s">
        <v>854</v>
      </c>
      <c r="C302" s="396" t="s">
        <v>159</v>
      </c>
      <c r="D302" s="397">
        <v>45660.82</v>
      </c>
      <c r="E302" s="403" t="s">
        <v>855</v>
      </c>
      <c r="F302" s="407" t="s">
        <v>379</v>
      </c>
      <c r="G302" s="423"/>
      <c r="H302" s="389"/>
      <c r="I302" s="389"/>
      <c r="J302" s="389"/>
      <c r="K302" s="389"/>
      <c r="L302" s="389"/>
      <c r="M302" s="389"/>
      <c r="N302" s="389"/>
      <c r="O302" s="389"/>
      <c r="P302" s="389"/>
      <c r="Q302" s="389"/>
      <c r="R302" s="389"/>
      <c r="S302" s="389"/>
      <c r="T302" s="389"/>
      <c r="U302" s="389"/>
      <c r="V302" s="389"/>
      <c r="W302" s="389"/>
      <c r="X302" s="389"/>
      <c r="Y302" s="389"/>
      <c r="Z302" s="389"/>
      <c r="AA302" s="389"/>
      <c r="AB302" s="389"/>
      <c r="AC302" s="389"/>
      <c r="AD302" s="389"/>
      <c r="AE302" s="389"/>
      <c r="AF302" s="389"/>
      <c r="AG302" s="389"/>
      <c r="AH302" s="389"/>
      <c r="AI302" s="389"/>
      <c r="AJ302" s="389"/>
      <c r="AK302" s="389"/>
      <c r="AL302" s="389"/>
      <c r="AM302" s="389"/>
      <c r="AN302" s="389"/>
      <c r="AO302" s="389"/>
      <c r="AP302" s="389"/>
      <c r="AQ302" s="389"/>
      <c r="AR302" s="389"/>
      <c r="AS302" s="389"/>
      <c r="AT302" s="389"/>
      <c r="AU302" s="389"/>
      <c r="AV302" s="389"/>
      <c r="AW302" s="389"/>
      <c r="AX302" s="389"/>
      <c r="AY302" s="389"/>
      <c r="AZ302" s="389"/>
      <c r="BA302" s="389"/>
      <c r="BB302" s="389"/>
    </row>
    <row r="303" spans="1:54" ht="28.5" customHeight="1">
      <c r="A303" s="411">
        <v>7130830058</v>
      </c>
      <c r="B303" s="395" t="s">
        <v>856</v>
      </c>
      <c r="C303" s="396" t="s">
        <v>100</v>
      </c>
      <c r="D303" s="397">
        <v>269.04000000000002</v>
      </c>
      <c r="E303" s="428"/>
      <c r="F303" s="428"/>
      <c r="G303" s="427"/>
    </row>
    <row r="304" spans="1:54" s="410" customFormat="1" ht="24" customHeight="1">
      <c r="A304" s="411">
        <v>7130830060</v>
      </c>
      <c r="B304" s="395" t="s">
        <v>841</v>
      </c>
      <c r="C304" s="396" t="s">
        <v>159</v>
      </c>
      <c r="D304" s="397">
        <v>67059.23</v>
      </c>
      <c r="E304" s="403" t="s">
        <v>857</v>
      </c>
      <c r="F304" s="407" t="s">
        <v>379</v>
      </c>
      <c r="G304" s="423"/>
      <c r="H304" s="389"/>
      <c r="I304" s="389"/>
      <c r="J304" s="389"/>
      <c r="K304" s="389"/>
      <c r="L304" s="389"/>
      <c r="M304" s="389"/>
      <c r="N304" s="389"/>
      <c r="O304" s="389"/>
      <c r="P304" s="389"/>
      <c r="Q304" s="389"/>
      <c r="R304" s="389"/>
      <c r="S304" s="389"/>
      <c r="T304" s="389"/>
      <c r="U304" s="389"/>
      <c r="V304" s="389"/>
      <c r="W304" s="389"/>
      <c r="X304" s="389"/>
      <c r="Y304" s="389"/>
      <c r="Z304" s="389"/>
      <c r="AA304" s="389"/>
      <c r="AB304" s="389"/>
      <c r="AC304" s="389"/>
      <c r="AD304" s="389"/>
      <c r="AE304" s="389"/>
      <c r="AF304" s="389"/>
      <c r="AG304" s="389"/>
      <c r="AH304" s="389"/>
      <c r="AI304" s="389"/>
      <c r="AJ304" s="389"/>
      <c r="AK304" s="389"/>
      <c r="AL304" s="389"/>
      <c r="AM304" s="389"/>
      <c r="AN304" s="389"/>
      <c r="AO304" s="389"/>
      <c r="AP304" s="389"/>
      <c r="AQ304" s="389"/>
      <c r="AR304" s="389"/>
      <c r="AS304" s="389"/>
      <c r="AT304" s="389"/>
      <c r="AU304" s="389"/>
      <c r="AV304" s="389"/>
      <c r="AW304" s="389"/>
      <c r="AX304" s="389"/>
      <c r="AY304" s="389"/>
      <c r="AZ304" s="389"/>
      <c r="BA304" s="389"/>
      <c r="BB304" s="389"/>
    </row>
    <row r="305" spans="1:54" s="410" customFormat="1" ht="24" customHeight="1">
      <c r="A305" s="411">
        <v>7130830063</v>
      </c>
      <c r="B305" s="395" t="s">
        <v>858</v>
      </c>
      <c r="C305" s="396" t="s">
        <v>159</v>
      </c>
      <c r="D305" s="397">
        <v>90481.41</v>
      </c>
      <c r="E305" s="403" t="s">
        <v>859</v>
      </c>
      <c r="F305" s="407" t="s">
        <v>379</v>
      </c>
      <c r="G305" s="423"/>
      <c r="H305" s="389"/>
      <c r="I305" s="389"/>
      <c r="J305" s="389"/>
      <c r="K305" s="389"/>
      <c r="L305" s="389"/>
      <c r="M305" s="389"/>
      <c r="N305" s="389"/>
      <c r="O305" s="389"/>
      <c r="P305" s="389"/>
      <c r="Q305" s="389"/>
      <c r="R305" s="389"/>
      <c r="S305" s="389"/>
      <c r="T305" s="389"/>
      <c r="U305" s="389"/>
      <c r="V305" s="389"/>
      <c r="W305" s="389"/>
      <c r="X305" s="389"/>
      <c r="Y305" s="389"/>
      <c r="Z305" s="389"/>
      <c r="AA305" s="389"/>
      <c r="AB305" s="389"/>
      <c r="AC305" s="389"/>
      <c r="AD305" s="389"/>
      <c r="AE305" s="389"/>
      <c r="AF305" s="389"/>
      <c r="AG305" s="389"/>
      <c r="AH305" s="389"/>
      <c r="AI305" s="389"/>
      <c r="AJ305" s="389"/>
      <c r="AK305" s="389"/>
      <c r="AL305" s="389"/>
      <c r="AM305" s="389"/>
      <c r="AN305" s="389"/>
      <c r="AO305" s="389"/>
      <c r="AP305" s="389"/>
      <c r="AQ305" s="389"/>
      <c r="AR305" s="389"/>
      <c r="AS305" s="389"/>
      <c r="AT305" s="389"/>
      <c r="AU305" s="389"/>
      <c r="AV305" s="389"/>
      <c r="AW305" s="389"/>
      <c r="AX305" s="389"/>
      <c r="AY305" s="389"/>
      <c r="AZ305" s="389"/>
      <c r="BA305" s="389"/>
      <c r="BB305" s="389"/>
    </row>
    <row r="306" spans="1:54" s="410" customFormat="1" ht="24" customHeight="1">
      <c r="A306" s="394">
        <v>7130830070</v>
      </c>
      <c r="B306" s="395" t="s">
        <v>860</v>
      </c>
      <c r="C306" s="396" t="s">
        <v>159</v>
      </c>
      <c r="D306" s="397">
        <v>197942.44</v>
      </c>
      <c r="E306" s="403" t="s">
        <v>861</v>
      </c>
      <c r="F306" s="407" t="s">
        <v>379</v>
      </c>
      <c r="G306" s="423"/>
      <c r="H306" s="389"/>
      <c r="I306" s="389"/>
      <c r="J306" s="389"/>
      <c r="K306" s="389"/>
      <c r="L306" s="389"/>
      <c r="M306" s="389"/>
      <c r="N306" s="389"/>
      <c r="O306" s="389"/>
      <c r="P306" s="389"/>
      <c r="Q306" s="389"/>
      <c r="R306" s="389"/>
      <c r="S306" s="389"/>
      <c r="T306" s="389"/>
      <c r="U306" s="389"/>
      <c r="V306" s="389"/>
      <c r="W306" s="389"/>
      <c r="X306" s="389"/>
      <c r="Y306" s="389"/>
      <c r="Z306" s="389"/>
      <c r="AA306" s="389"/>
      <c r="AB306" s="389"/>
      <c r="AC306" s="389"/>
      <c r="AD306" s="389"/>
      <c r="AE306" s="389"/>
      <c r="AF306" s="389"/>
      <c r="AG306" s="389"/>
      <c r="AH306" s="389"/>
      <c r="AI306" s="389"/>
      <c r="AJ306" s="389"/>
      <c r="AK306" s="389"/>
      <c r="AL306" s="389"/>
      <c r="AM306" s="389"/>
      <c r="AN306" s="389"/>
      <c r="AO306" s="389"/>
      <c r="AP306" s="389"/>
      <c r="AQ306" s="389"/>
      <c r="AR306" s="389"/>
      <c r="AS306" s="389"/>
      <c r="AT306" s="389"/>
      <c r="AU306" s="389"/>
      <c r="AV306" s="389"/>
      <c r="AW306" s="389"/>
      <c r="AX306" s="389"/>
      <c r="AY306" s="389"/>
      <c r="AZ306" s="389"/>
      <c r="BA306" s="389"/>
      <c r="BB306" s="389"/>
    </row>
    <row r="307" spans="1:54" s="37" customFormat="1" ht="24" customHeight="1">
      <c r="A307" s="433">
        <v>7130830084</v>
      </c>
      <c r="B307" s="413" t="s">
        <v>858</v>
      </c>
      <c r="C307" s="414" t="s">
        <v>159</v>
      </c>
      <c r="D307" s="415"/>
      <c r="E307" s="417" t="s">
        <v>862</v>
      </c>
      <c r="F307" s="417"/>
      <c r="G307" s="437" t="s">
        <v>412</v>
      </c>
    </row>
    <row r="308" spans="1:54" ht="24" customHeight="1">
      <c r="A308" s="411">
        <v>7130830585</v>
      </c>
      <c r="B308" s="395" t="s">
        <v>112</v>
      </c>
      <c r="C308" s="396" t="s">
        <v>100</v>
      </c>
      <c r="D308" s="397">
        <v>326.89999999999998</v>
      </c>
      <c r="E308" s="403" t="s">
        <v>863</v>
      </c>
      <c r="F308" s="405"/>
      <c r="G308" s="427"/>
    </row>
    <row r="309" spans="1:54" ht="24" customHeight="1">
      <c r="A309" s="411">
        <v>7130830586</v>
      </c>
      <c r="B309" s="395" t="s">
        <v>864</v>
      </c>
      <c r="C309" s="396" t="s">
        <v>100</v>
      </c>
      <c r="D309" s="397">
        <v>261.23</v>
      </c>
      <c r="E309" s="403" t="s">
        <v>865</v>
      </c>
      <c r="F309" s="405"/>
      <c r="G309" s="427"/>
    </row>
    <row r="310" spans="1:54" ht="24" customHeight="1">
      <c r="A310" s="394">
        <v>7130830002</v>
      </c>
      <c r="B310" s="395" t="s">
        <v>866</v>
      </c>
      <c r="C310" s="396" t="s">
        <v>100</v>
      </c>
      <c r="D310" s="397">
        <v>382.57</v>
      </c>
      <c r="E310" s="403" t="s">
        <v>865</v>
      </c>
      <c r="F310" s="405" t="s">
        <v>410</v>
      </c>
      <c r="G310" s="427"/>
    </row>
    <row r="311" spans="1:54" ht="28.5" customHeight="1">
      <c r="A311" s="411">
        <v>7130830603</v>
      </c>
      <c r="B311" s="395" t="s">
        <v>867</v>
      </c>
      <c r="C311" s="396" t="s">
        <v>100</v>
      </c>
      <c r="D311" s="397">
        <v>394.69</v>
      </c>
      <c r="E311" s="403" t="s">
        <v>868</v>
      </c>
      <c r="F311" s="405"/>
      <c r="G311" s="427"/>
    </row>
    <row r="312" spans="1:54" ht="30" customHeight="1">
      <c r="A312" s="411">
        <v>7130830854</v>
      </c>
      <c r="B312" s="395" t="s">
        <v>869</v>
      </c>
      <c r="C312" s="396" t="s">
        <v>100</v>
      </c>
      <c r="D312" s="397">
        <v>35.69</v>
      </c>
      <c r="E312" s="403" t="s">
        <v>870</v>
      </c>
      <c r="F312" s="405"/>
      <c r="G312" s="427"/>
    </row>
    <row r="313" spans="1:54" ht="24" customHeight="1">
      <c r="A313" s="394">
        <v>7130830971</v>
      </c>
      <c r="B313" s="408" t="s">
        <v>871</v>
      </c>
      <c r="C313" s="396" t="s">
        <v>100</v>
      </c>
      <c r="D313" s="397">
        <v>266.95</v>
      </c>
      <c r="E313" s="403" t="s">
        <v>872</v>
      </c>
      <c r="F313" s="405"/>
      <c r="G313" s="427"/>
    </row>
    <row r="314" spans="1:54" s="410" customFormat="1" ht="24" customHeight="1">
      <c r="A314" s="411">
        <v>7130840021</v>
      </c>
      <c r="B314" s="395" t="s">
        <v>873</v>
      </c>
      <c r="C314" s="396" t="s">
        <v>100</v>
      </c>
      <c r="D314" s="397">
        <v>4094.6</v>
      </c>
      <c r="E314" s="403" t="s">
        <v>874</v>
      </c>
      <c r="F314" s="405"/>
      <c r="G314" s="478"/>
      <c r="H314" s="389"/>
      <c r="I314" s="389"/>
      <c r="J314" s="389"/>
      <c r="K314" s="389"/>
      <c r="L314" s="389"/>
      <c r="M314" s="389"/>
      <c r="N314" s="389"/>
      <c r="O314" s="389"/>
      <c r="P314" s="389"/>
      <c r="Q314" s="389"/>
      <c r="R314" s="389"/>
      <c r="S314" s="389"/>
      <c r="T314" s="389"/>
      <c r="U314" s="389"/>
      <c r="V314" s="389"/>
      <c r="W314" s="389"/>
      <c r="X314" s="389"/>
      <c r="Y314" s="389"/>
      <c r="Z314" s="389"/>
      <c r="AA314" s="389"/>
      <c r="AB314" s="389"/>
      <c r="AC314" s="389"/>
      <c r="AD314" s="389"/>
      <c r="AE314" s="389"/>
      <c r="AF314" s="389"/>
      <c r="AG314" s="389"/>
      <c r="AH314" s="389"/>
      <c r="AI314" s="389"/>
      <c r="AJ314" s="389"/>
      <c r="AK314" s="389"/>
      <c r="AL314" s="389"/>
      <c r="AM314" s="389"/>
      <c r="AN314" s="389"/>
      <c r="AO314" s="389"/>
      <c r="AP314" s="389"/>
      <c r="AQ314" s="389"/>
      <c r="AR314" s="389"/>
      <c r="AS314" s="389"/>
      <c r="AT314" s="389"/>
      <c r="AU314" s="389"/>
      <c r="AV314" s="389"/>
      <c r="AW314" s="389"/>
      <c r="AX314" s="389"/>
      <c r="AY314" s="389"/>
      <c r="AZ314" s="389"/>
      <c r="BA314" s="389"/>
      <c r="BB314" s="389"/>
    </row>
    <row r="315" spans="1:54" s="410" customFormat="1" ht="24" customHeight="1">
      <c r="A315" s="411">
        <v>7130840029</v>
      </c>
      <c r="B315" s="395" t="s">
        <v>875</v>
      </c>
      <c r="C315" s="396" t="s">
        <v>100</v>
      </c>
      <c r="D315" s="397">
        <v>351.31</v>
      </c>
      <c r="E315" s="403" t="s">
        <v>876</v>
      </c>
      <c r="F315" s="405"/>
      <c r="G315" s="479"/>
      <c r="H315" s="389"/>
      <c r="I315" s="389"/>
      <c r="J315" s="389"/>
      <c r="K315" s="389"/>
      <c r="L315" s="389"/>
      <c r="M315" s="389"/>
      <c r="N315" s="389"/>
      <c r="O315" s="389"/>
      <c r="P315" s="389"/>
      <c r="Q315" s="389"/>
      <c r="R315" s="389"/>
      <c r="S315" s="389"/>
      <c r="T315" s="389"/>
      <c r="U315" s="389"/>
      <c r="V315" s="389"/>
      <c r="W315" s="389"/>
      <c r="X315" s="389"/>
      <c r="Y315" s="389"/>
      <c r="Z315" s="389"/>
      <c r="AA315" s="389"/>
      <c r="AB315" s="389"/>
      <c r="AC315" s="389"/>
      <c r="AD315" s="389"/>
      <c r="AE315" s="389"/>
      <c r="AF315" s="389"/>
      <c r="AG315" s="389"/>
      <c r="AH315" s="389"/>
      <c r="AI315" s="389"/>
      <c r="AJ315" s="389"/>
      <c r="AK315" s="389"/>
      <c r="AL315" s="389"/>
      <c r="AM315" s="389"/>
      <c r="AN315" s="389"/>
      <c r="AO315" s="389"/>
      <c r="AP315" s="389"/>
      <c r="AQ315" s="389"/>
      <c r="AR315" s="389"/>
      <c r="AS315" s="389"/>
      <c r="AT315" s="389"/>
      <c r="AU315" s="389"/>
      <c r="AV315" s="389"/>
      <c r="AW315" s="389"/>
      <c r="AX315" s="389"/>
      <c r="AY315" s="389"/>
      <c r="AZ315" s="389"/>
      <c r="BA315" s="389"/>
      <c r="BB315" s="389"/>
    </row>
    <row r="316" spans="1:54" ht="24" customHeight="1">
      <c r="A316" s="411">
        <v>7130850198</v>
      </c>
      <c r="B316" s="446" t="s">
        <v>877</v>
      </c>
      <c r="C316" s="396" t="s">
        <v>18</v>
      </c>
      <c r="D316" s="397">
        <v>96.58</v>
      </c>
      <c r="E316" s="403"/>
      <c r="F316" s="405"/>
      <c r="G316" s="445"/>
    </row>
    <row r="317" spans="1:54" s="410" customFormat="1" ht="30" customHeight="1">
      <c r="A317" s="411">
        <v>7130850201</v>
      </c>
      <c r="B317" s="480" t="s">
        <v>878</v>
      </c>
      <c r="C317" s="406" t="s">
        <v>54</v>
      </c>
      <c r="D317" s="397">
        <v>5605.81</v>
      </c>
      <c r="E317" s="403" t="s">
        <v>879</v>
      </c>
      <c r="F317" s="405"/>
      <c r="G317" s="427"/>
      <c r="H317" s="389"/>
      <c r="I317" s="389"/>
      <c r="J317" s="389"/>
      <c r="K317" s="389"/>
      <c r="L317" s="389"/>
      <c r="M317" s="389"/>
      <c r="N317" s="389"/>
      <c r="O317" s="389"/>
      <c r="P317" s="389"/>
      <c r="Q317" s="389"/>
      <c r="R317" s="389"/>
      <c r="S317" s="389"/>
      <c r="T317" s="389"/>
      <c r="U317" s="389"/>
      <c r="V317" s="389"/>
      <c r="W317" s="389"/>
      <c r="X317" s="389"/>
      <c r="Y317" s="389"/>
      <c r="Z317" s="389"/>
      <c r="AA317" s="389"/>
      <c r="AB317" s="389"/>
      <c r="AC317" s="389"/>
      <c r="AD317" s="389"/>
      <c r="AE317" s="389"/>
      <c r="AF317" s="389"/>
      <c r="AG317" s="389"/>
      <c r="AH317" s="389"/>
      <c r="AI317" s="389"/>
      <c r="AJ317" s="389"/>
      <c r="AK317" s="389"/>
      <c r="AL317" s="389"/>
      <c r="AM317" s="389"/>
      <c r="AN317" s="389"/>
      <c r="AO317" s="389"/>
      <c r="AP317" s="389"/>
      <c r="AQ317" s="389"/>
      <c r="AR317" s="389"/>
      <c r="AS317" s="389"/>
      <c r="AT317" s="389"/>
      <c r="AU317" s="389"/>
      <c r="AV317" s="389"/>
      <c r="AW317" s="389"/>
      <c r="AX317" s="389"/>
      <c r="AY317" s="389"/>
      <c r="AZ317" s="389"/>
      <c r="BA317" s="389"/>
      <c r="BB317" s="389"/>
    </row>
    <row r="318" spans="1:54" s="410" customFormat="1" ht="24" customHeight="1">
      <c r="A318" s="411">
        <v>7130810224</v>
      </c>
      <c r="B318" s="480" t="s">
        <v>880</v>
      </c>
      <c r="C318" s="406" t="s">
        <v>54</v>
      </c>
      <c r="D318" s="397">
        <v>4086.92</v>
      </c>
      <c r="E318" s="480" t="s">
        <v>880</v>
      </c>
      <c r="F318" s="405"/>
      <c r="G318" s="421" t="s">
        <v>1839</v>
      </c>
      <c r="H318" s="389"/>
      <c r="I318" s="389"/>
      <c r="J318" s="389"/>
      <c r="K318" s="389"/>
      <c r="L318" s="389"/>
      <c r="M318" s="389"/>
      <c r="N318" s="389"/>
      <c r="O318" s="389"/>
      <c r="P318" s="389"/>
      <c r="Q318" s="389"/>
      <c r="R318" s="389"/>
      <c r="S318" s="389"/>
      <c r="T318" s="389"/>
      <c r="U318" s="389"/>
      <c r="V318" s="389"/>
      <c r="W318" s="389"/>
      <c r="X318" s="389"/>
      <c r="Y318" s="389"/>
      <c r="Z318" s="389"/>
      <c r="AA318" s="389"/>
      <c r="AB318" s="389"/>
      <c r="AC318" s="389"/>
      <c r="AD318" s="389"/>
      <c r="AE318" s="389"/>
      <c r="AF318" s="389"/>
      <c r="AG318" s="389"/>
      <c r="AH318" s="389"/>
      <c r="AI318" s="389"/>
      <c r="AJ318" s="389"/>
      <c r="AK318" s="389"/>
      <c r="AL318" s="389"/>
      <c r="AM318" s="389"/>
      <c r="AN318" s="389"/>
      <c r="AO318" s="389"/>
      <c r="AP318" s="389"/>
      <c r="AQ318" s="389"/>
      <c r="AR318" s="389"/>
      <c r="AS318" s="389"/>
      <c r="AT318" s="389"/>
      <c r="AU318" s="389"/>
      <c r="AV318" s="389"/>
      <c r="AW318" s="389"/>
      <c r="AX318" s="389"/>
      <c r="AY318" s="389"/>
      <c r="AZ318" s="389"/>
      <c r="BA318" s="389"/>
      <c r="BB318" s="389"/>
    </row>
    <row r="319" spans="1:54" s="410" customFormat="1" ht="28.5" customHeight="1">
      <c r="A319" s="411">
        <v>7130850203</v>
      </c>
      <c r="B319" s="480" t="s">
        <v>881</v>
      </c>
      <c r="C319" s="406" t="s">
        <v>96</v>
      </c>
      <c r="D319" s="397">
        <v>5415.96</v>
      </c>
      <c r="E319" s="403" t="s">
        <v>879</v>
      </c>
      <c r="F319" s="405"/>
      <c r="G319" s="427"/>
      <c r="H319" s="389"/>
      <c r="I319" s="389"/>
      <c r="J319" s="389"/>
      <c r="K319" s="389"/>
      <c r="L319" s="389"/>
      <c r="M319" s="389"/>
      <c r="N319" s="389"/>
      <c r="O319" s="389"/>
      <c r="P319" s="389"/>
      <c r="Q319" s="389"/>
      <c r="R319" s="389"/>
      <c r="S319" s="389"/>
      <c r="T319" s="389"/>
      <c r="U319" s="389"/>
      <c r="V319" s="389"/>
      <c r="W319" s="389"/>
      <c r="X319" s="389"/>
      <c r="Y319" s="389"/>
      <c r="Z319" s="389"/>
      <c r="AA319" s="389"/>
      <c r="AB319" s="389"/>
      <c r="AC319" s="389"/>
      <c r="AD319" s="389"/>
      <c r="AE319" s="389"/>
      <c r="AF319" s="389"/>
      <c r="AG319" s="389"/>
      <c r="AH319" s="389"/>
      <c r="AI319" s="389"/>
      <c r="AJ319" s="389"/>
      <c r="AK319" s="389"/>
      <c r="AL319" s="389"/>
      <c r="AM319" s="389"/>
      <c r="AN319" s="389"/>
      <c r="AO319" s="389"/>
      <c r="AP319" s="389"/>
      <c r="AQ319" s="389"/>
      <c r="AR319" s="389"/>
      <c r="AS319" s="389"/>
      <c r="AT319" s="389"/>
      <c r="AU319" s="389"/>
      <c r="AV319" s="389"/>
      <c r="AW319" s="389"/>
      <c r="AX319" s="389"/>
      <c r="AY319" s="389"/>
      <c r="AZ319" s="389"/>
      <c r="BA319" s="389"/>
      <c r="BB319" s="389"/>
    </row>
    <row r="320" spans="1:54" s="410" customFormat="1" ht="24" customHeight="1">
      <c r="A320" s="411">
        <v>7130810227</v>
      </c>
      <c r="B320" s="446" t="s">
        <v>882</v>
      </c>
      <c r="C320" s="406" t="s">
        <v>54</v>
      </c>
      <c r="D320" s="397">
        <v>4538.16</v>
      </c>
      <c r="E320" s="446" t="s">
        <v>882</v>
      </c>
      <c r="F320" s="405"/>
      <c r="G320" s="421" t="s">
        <v>1839</v>
      </c>
      <c r="H320" s="389"/>
      <c r="I320" s="389"/>
      <c r="J320" s="389"/>
      <c r="K320" s="389"/>
      <c r="L320" s="389"/>
      <c r="M320" s="389"/>
      <c r="N320" s="389"/>
      <c r="O320" s="389"/>
      <c r="P320" s="389"/>
      <c r="Q320" s="389"/>
      <c r="R320" s="389"/>
      <c r="S320" s="389"/>
      <c r="T320" s="389"/>
      <c r="U320" s="389"/>
      <c r="V320" s="389"/>
      <c r="W320" s="389"/>
      <c r="X320" s="389"/>
      <c r="Y320" s="389"/>
      <c r="Z320" s="389"/>
      <c r="AA320" s="389"/>
      <c r="AB320" s="389"/>
      <c r="AC320" s="389"/>
      <c r="AD320" s="389"/>
      <c r="AE320" s="389"/>
      <c r="AF320" s="389"/>
      <c r="AG320" s="389"/>
      <c r="AH320" s="389"/>
      <c r="AI320" s="389"/>
      <c r="AJ320" s="389"/>
      <c r="AK320" s="389"/>
      <c r="AL320" s="389"/>
      <c r="AM320" s="389"/>
      <c r="AN320" s="389"/>
      <c r="AO320" s="389"/>
      <c r="AP320" s="389"/>
      <c r="AQ320" s="389"/>
      <c r="AR320" s="389"/>
      <c r="AS320" s="389"/>
      <c r="AT320" s="389"/>
      <c r="AU320" s="389"/>
      <c r="AV320" s="389"/>
      <c r="AW320" s="389"/>
      <c r="AX320" s="389"/>
      <c r="AY320" s="389"/>
      <c r="AZ320" s="389"/>
      <c r="BA320" s="389"/>
      <c r="BB320" s="389"/>
    </row>
    <row r="321" spans="1:54" s="410" customFormat="1" ht="24" customHeight="1">
      <c r="A321" s="411">
        <v>7130810228</v>
      </c>
      <c r="B321" s="446" t="s">
        <v>883</v>
      </c>
      <c r="C321" s="406" t="s">
        <v>54</v>
      </c>
      <c r="D321" s="397">
        <v>6055.81</v>
      </c>
      <c r="E321" s="446" t="s">
        <v>883</v>
      </c>
      <c r="F321" s="405"/>
      <c r="G321" s="421" t="s">
        <v>1839</v>
      </c>
      <c r="H321" s="389"/>
      <c r="I321" s="389"/>
      <c r="J321" s="389"/>
      <c r="K321" s="389"/>
      <c r="L321" s="389"/>
      <c r="M321" s="389"/>
      <c r="N321" s="389"/>
      <c r="O321" s="389"/>
      <c r="P321" s="389"/>
      <c r="Q321" s="389"/>
      <c r="R321" s="389"/>
      <c r="S321" s="389"/>
      <c r="T321" s="389"/>
      <c r="U321" s="389"/>
      <c r="V321" s="389"/>
      <c r="W321" s="389"/>
      <c r="X321" s="389"/>
      <c r="Y321" s="389"/>
      <c r="Z321" s="389"/>
      <c r="AA321" s="389"/>
      <c r="AB321" s="389"/>
      <c r="AC321" s="389"/>
      <c r="AD321" s="389"/>
      <c r="AE321" s="389"/>
      <c r="AF321" s="389"/>
      <c r="AG321" s="389"/>
      <c r="AH321" s="389"/>
      <c r="AI321" s="389"/>
      <c r="AJ321" s="389"/>
      <c r="AK321" s="389"/>
      <c r="AL321" s="389"/>
      <c r="AM321" s="389"/>
      <c r="AN321" s="389"/>
      <c r="AO321" s="389"/>
      <c r="AP321" s="389"/>
      <c r="AQ321" s="389"/>
      <c r="AR321" s="389"/>
      <c r="AS321" s="389"/>
      <c r="AT321" s="389"/>
      <c r="AU321" s="389"/>
      <c r="AV321" s="389"/>
      <c r="AW321" s="389"/>
      <c r="AX321" s="389"/>
      <c r="AY321" s="389"/>
      <c r="AZ321" s="389"/>
      <c r="BA321" s="389"/>
      <c r="BB321" s="389"/>
    </row>
    <row r="322" spans="1:54" s="410" customFormat="1" ht="24" customHeight="1">
      <c r="A322" s="411">
        <v>7130810229</v>
      </c>
      <c r="B322" s="446" t="s">
        <v>884</v>
      </c>
      <c r="C322" s="406" t="s">
        <v>54</v>
      </c>
      <c r="D322" s="397">
        <v>5576.22</v>
      </c>
      <c r="E322" s="446" t="s">
        <v>884</v>
      </c>
      <c r="F322" s="405"/>
      <c r="G322" s="421" t="s">
        <v>1839</v>
      </c>
      <c r="H322" s="389"/>
      <c r="I322" s="389"/>
      <c r="J322" s="389"/>
      <c r="K322" s="389"/>
      <c r="L322" s="389"/>
      <c r="M322" s="389"/>
      <c r="N322" s="389"/>
      <c r="O322" s="389"/>
      <c r="P322" s="389"/>
      <c r="Q322" s="389"/>
      <c r="R322" s="389"/>
      <c r="S322" s="389"/>
      <c r="T322" s="389"/>
      <c r="U322" s="389"/>
      <c r="V322" s="389"/>
      <c r="W322" s="389"/>
      <c r="X322" s="389"/>
      <c r="Y322" s="389"/>
      <c r="Z322" s="389"/>
      <c r="AA322" s="389"/>
      <c r="AB322" s="389"/>
      <c r="AC322" s="389"/>
      <c r="AD322" s="389"/>
      <c r="AE322" s="389"/>
      <c r="AF322" s="389"/>
      <c r="AG322" s="389"/>
      <c r="AH322" s="389"/>
      <c r="AI322" s="389"/>
      <c r="AJ322" s="389"/>
      <c r="AK322" s="389"/>
      <c r="AL322" s="389"/>
      <c r="AM322" s="389"/>
      <c r="AN322" s="389"/>
      <c r="AO322" s="389"/>
      <c r="AP322" s="389"/>
      <c r="AQ322" s="389"/>
      <c r="AR322" s="389"/>
      <c r="AS322" s="389"/>
      <c r="AT322" s="389"/>
      <c r="AU322" s="389"/>
      <c r="AV322" s="389"/>
      <c r="AW322" s="389"/>
      <c r="AX322" s="389"/>
      <c r="AY322" s="389"/>
      <c r="AZ322" s="389"/>
      <c r="BA322" s="389"/>
      <c r="BB322" s="389"/>
    </row>
    <row r="323" spans="1:54" s="410" customFormat="1" ht="24" customHeight="1">
      <c r="A323" s="411">
        <v>7130810230</v>
      </c>
      <c r="B323" s="446" t="s">
        <v>885</v>
      </c>
      <c r="C323" s="406" t="s">
        <v>54</v>
      </c>
      <c r="D323" s="397">
        <v>12082.01</v>
      </c>
      <c r="E323" s="446" t="s">
        <v>885</v>
      </c>
      <c r="F323" s="405"/>
      <c r="G323" s="421" t="s">
        <v>1839</v>
      </c>
      <c r="H323" s="389"/>
      <c r="I323" s="389"/>
      <c r="J323" s="389"/>
      <c r="K323" s="389"/>
      <c r="L323" s="389"/>
      <c r="M323" s="389"/>
      <c r="N323" s="389"/>
      <c r="O323" s="389"/>
      <c r="P323" s="389"/>
      <c r="Q323" s="389"/>
      <c r="R323" s="389"/>
      <c r="S323" s="389"/>
      <c r="T323" s="389"/>
      <c r="U323" s="389"/>
      <c r="V323" s="389"/>
      <c r="W323" s="389"/>
      <c r="X323" s="389"/>
      <c r="Y323" s="389"/>
      <c r="Z323" s="389"/>
      <c r="AA323" s="389"/>
      <c r="AB323" s="389"/>
      <c r="AC323" s="389"/>
      <c r="AD323" s="389"/>
      <c r="AE323" s="389"/>
      <c r="AF323" s="389"/>
      <c r="AG323" s="389"/>
      <c r="AH323" s="389"/>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row>
    <row r="324" spans="1:54" s="410" customFormat="1" ht="24" customHeight="1">
      <c r="A324" s="411">
        <v>7130860017</v>
      </c>
      <c r="B324" s="480" t="s">
        <v>886</v>
      </c>
      <c r="C324" s="406" t="s">
        <v>96</v>
      </c>
      <c r="D324" s="397">
        <v>128.51</v>
      </c>
      <c r="E324" s="405" t="s">
        <v>887</v>
      </c>
      <c r="F324" s="405"/>
      <c r="G324" s="427"/>
      <c r="H324" s="389"/>
      <c r="I324" s="389"/>
      <c r="J324" s="389"/>
      <c r="K324" s="389"/>
      <c r="L324" s="389"/>
      <c r="M324" s="389"/>
      <c r="N324" s="389"/>
      <c r="O324" s="389"/>
      <c r="P324" s="389"/>
      <c r="Q324" s="389"/>
      <c r="R324" s="389"/>
      <c r="S324" s="389"/>
      <c r="T324" s="389"/>
      <c r="U324" s="389"/>
      <c r="V324" s="389"/>
      <c r="W324" s="389"/>
      <c r="X324" s="389"/>
      <c r="Y324" s="389"/>
      <c r="Z324" s="389"/>
      <c r="AA324" s="389"/>
      <c r="AB324" s="389"/>
      <c r="AC324" s="389"/>
      <c r="AD324" s="389"/>
      <c r="AE324" s="389"/>
      <c r="AF324" s="389"/>
      <c r="AG324" s="389"/>
      <c r="AH324" s="389"/>
      <c r="AI324" s="389"/>
      <c r="AJ324" s="389"/>
      <c r="AK324" s="389"/>
      <c r="AL324" s="389"/>
      <c r="AM324" s="389"/>
      <c r="AN324" s="389"/>
      <c r="AO324" s="389"/>
      <c r="AP324" s="389"/>
      <c r="AQ324" s="389"/>
      <c r="AR324" s="389"/>
      <c r="AS324" s="389"/>
      <c r="AT324" s="389"/>
      <c r="AU324" s="389"/>
      <c r="AV324" s="389"/>
      <c r="AW324" s="389"/>
      <c r="AX324" s="389"/>
      <c r="AY324" s="389"/>
      <c r="AZ324" s="389"/>
      <c r="BA324" s="389"/>
      <c r="BB324" s="389"/>
    </row>
    <row r="325" spans="1:54" ht="24" customHeight="1">
      <c r="A325" s="411">
        <v>7130860032</v>
      </c>
      <c r="B325" s="395" t="s">
        <v>888</v>
      </c>
      <c r="C325" s="396" t="s">
        <v>100</v>
      </c>
      <c r="D325" s="397">
        <v>569.59</v>
      </c>
      <c r="E325" s="403" t="s">
        <v>889</v>
      </c>
      <c r="F325" s="405"/>
      <c r="G325" s="427"/>
    </row>
    <row r="326" spans="1:54" ht="24" customHeight="1">
      <c r="A326" s="411">
        <v>7130860033</v>
      </c>
      <c r="B326" s="395" t="s">
        <v>890</v>
      </c>
      <c r="C326" s="396" t="s">
        <v>100</v>
      </c>
      <c r="D326" s="397">
        <v>1037.8499999999999</v>
      </c>
      <c r="E326" s="403" t="s">
        <v>891</v>
      </c>
      <c r="F326" s="405"/>
      <c r="G326" s="427"/>
    </row>
    <row r="327" spans="1:54" ht="24" customHeight="1">
      <c r="A327" s="411">
        <v>7130860076</v>
      </c>
      <c r="B327" s="395" t="s">
        <v>892</v>
      </c>
      <c r="C327" s="396" t="s">
        <v>586</v>
      </c>
      <c r="D327" s="397">
        <v>88409.09</v>
      </c>
      <c r="E327" s="403" t="s">
        <v>893</v>
      </c>
      <c r="F327" s="405"/>
      <c r="G327" s="427"/>
    </row>
    <row r="328" spans="1:54" ht="24" customHeight="1">
      <c r="A328" s="411">
        <v>7130860077</v>
      </c>
      <c r="B328" s="395" t="s">
        <v>894</v>
      </c>
      <c r="C328" s="396" t="s">
        <v>586</v>
      </c>
      <c r="D328" s="397">
        <v>89275.02</v>
      </c>
      <c r="E328" s="403" t="s">
        <v>895</v>
      </c>
      <c r="F328" s="405"/>
      <c r="G328" s="427"/>
    </row>
    <row r="329" spans="1:54" ht="24" customHeight="1">
      <c r="A329" s="402">
        <v>7130870010</v>
      </c>
      <c r="B329" s="455" t="s">
        <v>896</v>
      </c>
      <c r="C329" s="440" t="s">
        <v>96</v>
      </c>
      <c r="D329" s="397">
        <v>958.45</v>
      </c>
      <c r="E329" s="405"/>
      <c r="F329" s="405"/>
      <c r="G329" s="427"/>
    </row>
    <row r="330" spans="1:54" ht="30" customHeight="1">
      <c r="A330" s="411">
        <v>7130870013</v>
      </c>
      <c r="B330" s="395" t="s">
        <v>897</v>
      </c>
      <c r="C330" s="396" t="s">
        <v>100</v>
      </c>
      <c r="D330" s="397">
        <v>145.56</v>
      </c>
      <c r="E330" s="403" t="s">
        <v>898</v>
      </c>
      <c r="F330" s="405"/>
      <c r="G330" s="427"/>
    </row>
    <row r="331" spans="1:54" s="410" customFormat="1" ht="24" customHeight="1">
      <c r="A331" s="411">
        <v>7130870030</v>
      </c>
      <c r="B331" s="480" t="s">
        <v>899</v>
      </c>
      <c r="C331" s="406" t="s">
        <v>96</v>
      </c>
      <c r="D331" s="397">
        <v>454.21</v>
      </c>
      <c r="E331" s="405" t="s">
        <v>900</v>
      </c>
      <c r="F331" s="405"/>
      <c r="G331" s="427"/>
      <c r="H331" s="389"/>
      <c r="I331" s="389"/>
      <c r="J331" s="389"/>
      <c r="K331" s="389"/>
      <c r="L331" s="389"/>
      <c r="M331" s="389"/>
      <c r="N331" s="389"/>
      <c r="O331" s="389"/>
      <c r="P331" s="389"/>
      <c r="Q331" s="389"/>
      <c r="R331" s="389"/>
      <c r="S331" s="389"/>
      <c r="T331" s="389"/>
      <c r="U331" s="389"/>
      <c r="V331" s="389"/>
      <c r="W331" s="389"/>
      <c r="X331" s="389"/>
      <c r="Y331" s="389"/>
      <c r="Z331" s="389"/>
      <c r="AA331" s="389"/>
      <c r="AB331" s="389"/>
      <c r="AC331" s="389"/>
      <c r="AD331" s="389"/>
      <c r="AE331" s="389"/>
      <c r="AF331" s="389"/>
      <c r="AG331" s="389"/>
      <c r="AH331" s="389"/>
      <c r="AI331" s="389"/>
      <c r="AJ331" s="389"/>
      <c r="AK331" s="389"/>
      <c r="AL331" s="389"/>
      <c r="AM331" s="389"/>
      <c r="AN331" s="389"/>
      <c r="AO331" s="389"/>
      <c r="AP331" s="389"/>
      <c r="AQ331" s="389"/>
      <c r="AR331" s="389"/>
      <c r="AS331" s="389"/>
      <c r="AT331" s="389"/>
      <c r="AU331" s="389"/>
      <c r="AV331" s="389"/>
      <c r="AW331" s="389"/>
      <c r="AX331" s="389"/>
      <c r="AY331" s="389"/>
      <c r="AZ331" s="389"/>
      <c r="BA331" s="389"/>
      <c r="BB331" s="389"/>
    </row>
    <row r="332" spans="1:54" ht="24" customHeight="1">
      <c r="A332" s="411">
        <v>7130870041</v>
      </c>
      <c r="B332" s="395" t="s">
        <v>901</v>
      </c>
      <c r="C332" s="396" t="s">
        <v>586</v>
      </c>
      <c r="D332" s="397">
        <v>78564.87</v>
      </c>
      <c r="E332" s="405" t="s">
        <v>902</v>
      </c>
      <c r="F332" s="405"/>
      <c r="G332" s="427"/>
    </row>
    <row r="333" spans="1:54" ht="24" customHeight="1">
      <c r="A333" s="411">
        <v>7130870043</v>
      </c>
      <c r="B333" s="395" t="s">
        <v>903</v>
      </c>
      <c r="C333" s="396" t="s">
        <v>586</v>
      </c>
      <c r="D333" s="397">
        <v>78508.800000000003</v>
      </c>
      <c r="E333" s="405" t="s">
        <v>904</v>
      </c>
      <c r="F333" s="405"/>
      <c r="G333" s="427"/>
    </row>
    <row r="334" spans="1:54" ht="24" customHeight="1">
      <c r="A334" s="411">
        <v>7130870045</v>
      </c>
      <c r="B334" s="395" t="s">
        <v>905</v>
      </c>
      <c r="C334" s="396" t="s">
        <v>586</v>
      </c>
      <c r="D334" s="397">
        <v>78508.800000000003</v>
      </c>
      <c r="E334" s="405" t="s">
        <v>906</v>
      </c>
      <c r="F334" s="405"/>
      <c r="G334" s="427"/>
    </row>
    <row r="335" spans="1:54" ht="30.75" customHeight="1">
      <c r="A335" s="394">
        <v>7130870088</v>
      </c>
      <c r="B335" s="395" t="s">
        <v>907</v>
      </c>
      <c r="C335" s="396" t="s">
        <v>100</v>
      </c>
      <c r="D335" s="397">
        <v>2563.79</v>
      </c>
      <c r="E335" s="405"/>
      <c r="F335" s="405"/>
      <c r="G335" s="427"/>
    </row>
    <row r="336" spans="1:54" ht="30.75" customHeight="1">
      <c r="A336" s="477">
        <v>7130870318</v>
      </c>
      <c r="B336" s="395" t="s">
        <v>908</v>
      </c>
      <c r="C336" s="396" t="s">
        <v>54</v>
      </c>
      <c r="D336" s="397">
        <v>1263.24</v>
      </c>
      <c r="E336" s="403" t="s">
        <v>909</v>
      </c>
      <c r="F336" s="405"/>
      <c r="G336" s="427"/>
    </row>
    <row r="337" spans="1:54" ht="30.75" customHeight="1">
      <c r="A337" s="438">
        <v>7130877681</v>
      </c>
      <c r="B337" s="403" t="s">
        <v>516</v>
      </c>
      <c r="C337" s="404" t="s">
        <v>100</v>
      </c>
      <c r="D337" s="397">
        <v>3013.53</v>
      </c>
      <c r="E337" s="403" t="s">
        <v>910</v>
      </c>
      <c r="F337" s="405"/>
      <c r="G337" s="427"/>
    </row>
    <row r="338" spans="1:54" ht="30.75" customHeight="1">
      <c r="A338" s="402">
        <v>7130877683</v>
      </c>
      <c r="B338" s="403" t="s">
        <v>514</v>
      </c>
      <c r="C338" s="404" t="s">
        <v>100</v>
      </c>
      <c r="D338" s="397">
        <v>2678.68</v>
      </c>
      <c r="E338" s="403" t="s">
        <v>911</v>
      </c>
      <c r="F338" s="405"/>
      <c r="G338" s="427"/>
    </row>
    <row r="339" spans="1:54" ht="24" customHeight="1">
      <c r="A339" s="402">
        <v>7130880006</v>
      </c>
      <c r="B339" s="403" t="s">
        <v>912</v>
      </c>
      <c r="C339" s="404" t="s">
        <v>96</v>
      </c>
      <c r="D339" s="397">
        <v>137.37</v>
      </c>
      <c r="E339" s="405" t="s">
        <v>913</v>
      </c>
      <c r="F339" s="405"/>
      <c r="G339" s="427"/>
    </row>
    <row r="340" spans="1:54" ht="24" customHeight="1">
      <c r="A340" s="402">
        <v>7130880007</v>
      </c>
      <c r="B340" s="455" t="s">
        <v>914</v>
      </c>
      <c r="C340" s="454" t="s">
        <v>96</v>
      </c>
      <c r="D340" s="397">
        <v>174.67</v>
      </c>
      <c r="E340" s="405" t="s">
        <v>913</v>
      </c>
      <c r="F340" s="405" t="s">
        <v>410</v>
      </c>
      <c r="G340" s="427"/>
    </row>
    <row r="341" spans="1:54" ht="24" customHeight="1">
      <c r="A341" s="411">
        <v>7130880041</v>
      </c>
      <c r="B341" s="395" t="s">
        <v>915</v>
      </c>
      <c r="C341" s="396" t="s">
        <v>100</v>
      </c>
      <c r="D341" s="397">
        <v>112.23</v>
      </c>
      <c r="E341" s="403" t="s">
        <v>916</v>
      </c>
      <c r="F341" s="405"/>
      <c r="G341" s="427"/>
    </row>
    <row r="342" spans="1:54" ht="30" customHeight="1">
      <c r="A342" s="402">
        <v>7130890004</v>
      </c>
      <c r="B342" s="403" t="s">
        <v>917</v>
      </c>
      <c r="C342" s="396" t="s">
        <v>367</v>
      </c>
      <c r="D342" s="397">
        <v>6419.47</v>
      </c>
      <c r="E342" s="403" t="s">
        <v>918</v>
      </c>
      <c r="F342" s="405"/>
      <c r="G342" s="427"/>
    </row>
    <row r="343" spans="1:54" ht="30" customHeight="1">
      <c r="A343" s="402">
        <v>7130890005</v>
      </c>
      <c r="B343" s="403" t="s">
        <v>919</v>
      </c>
      <c r="C343" s="396" t="s">
        <v>367</v>
      </c>
      <c r="D343" s="397">
        <v>8099.81</v>
      </c>
      <c r="E343" s="405"/>
      <c r="F343" s="405"/>
      <c r="G343" s="427"/>
    </row>
    <row r="344" spans="1:54" ht="30" customHeight="1">
      <c r="A344" s="402">
        <v>7130890006</v>
      </c>
      <c r="B344" s="403" t="s">
        <v>920</v>
      </c>
      <c r="C344" s="396" t="s">
        <v>367</v>
      </c>
      <c r="D344" s="397">
        <v>18370.36</v>
      </c>
      <c r="E344" s="403" t="s">
        <v>921</v>
      </c>
      <c r="F344" s="405"/>
      <c r="G344" s="427"/>
    </row>
    <row r="345" spans="1:54" ht="30" customHeight="1">
      <c r="A345" s="402">
        <v>7130890007</v>
      </c>
      <c r="B345" s="403" t="s">
        <v>922</v>
      </c>
      <c r="C345" s="396" t="s">
        <v>367</v>
      </c>
      <c r="D345" s="397">
        <v>19245.14</v>
      </c>
      <c r="E345" s="403" t="s">
        <v>923</v>
      </c>
      <c r="F345" s="405"/>
      <c r="G345" s="427"/>
    </row>
    <row r="346" spans="1:54" ht="24" customHeight="1">
      <c r="A346" s="402">
        <v>7130890008</v>
      </c>
      <c r="B346" s="403" t="s">
        <v>924</v>
      </c>
      <c r="C346" s="404" t="s">
        <v>367</v>
      </c>
      <c r="D346" s="397">
        <v>59.22</v>
      </c>
      <c r="E346" s="405" t="s">
        <v>925</v>
      </c>
      <c r="F346" s="405"/>
      <c r="G346" s="427"/>
    </row>
    <row r="347" spans="1:54" ht="30.75" customHeight="1">
      <c r="A347" s="402">
        <v>7130890973</v>
      </c>
      <c r="B347" s="481" t="s">
        <v>926</v>
      </c>
      <c r="C347" s="482" t="s">
        <v>54</v>
      </c>
      <c r="D347" s="397">
        <v>68.11</v>
      </c>
      <c r="E347" s="405"/>
      <c r="F347" s="405"/>
      <c r="G347" s="427"/>
    </row>
    <row r="348" spans="1:54" ht="24" customHeight="1">
      <c r="A348" s="402">
        <v>7131961526</v>
      </c>
      <c r="B348" s="468" t="s">
        <v>927</v>
      </c>
      <c r="C348" s="397" t="s">
        <v>367</v>
      </c>
      <c r="D348" s="397">
        <v>5017.7700000000004</v>
      </c>
      <c r="E348" s="405" t="s">
        <v>928</v>
      </c>
      <c r="F348" s="405"/>
      <c r="G348" s="483"/>
    </row>
    <row r="349" spans="1:54" ht="24" customHeight="1">
      <c r="A349" s="402">
        <v>7130893004</v>
      </c>
      <c r="B349" s="484" t="s">
        <v>929</v>
      </c>
      <c r="C349" s="440" t="s">
        <v>96</v>
      </c>
      <c r="D349" s="397">
        <v>228.2</v>
      </c>
      <c r="E349" s="405" t="s">
        <v>930</v>
      </c>
      <c r="F349" s="405"/>
      <c r="G349" s="427"/>
    </row>
    <row r="350" spans="1:54" s="410" customFormat="1" ht="24" customHeight="1">
      <c r="A350" s="411">
        <v>7130897759</v>
      </c>
      <c r="B350" s="480" t="s">
        <v>931</v>
      </c>
      <c r="C350" s="406" t="s">
        <v>54</v>
      </c>
      <c r="D350" s="397">
        <v>4086.92</v>
      </c>
      <c r="E350" s="403" t="s">
        <v>932</v>
      </c>
      <c r="F350" s="405"/>
      <c r="G350" s="427"/>
      <c r="H350" s="389"/>
      <c r="I350" s="389"/>
      <c r="J350" s="389"/>
      <c r="K350" s="389"/>
      <c r="L350" s="389"/>
      <c r="M350" s="389"/>
      <c r="N350" s="389"/>
      <c r="O350" s="389"/>
      <c r="P350" s="389"/>
      <c r="Q350" s="389"/>
      <c r="R350" s="389"/>
      <c r="S350" s="389"/>
      <c r="T350" s="389"/>
      <c r="U350" s="389"/>
      <c r="V350" s="389"/>
      <c r="W350" s="389"/>
      <c r="X350" s="389"/>
      <c r="Y350" s="389"/>
      <c r="Z350" s="389"/>
      <c r="AA350" s="389"/>
      <c r="AB350" s="389"/>
      <c r="AC350" s="389"/>
      <c r="AD350" s="389"/>
      <c r="AE350" s="389"/>
      <c r="AF350" s="389"/>
      <c r="AG350" s="389"/>
      <c r="AH350" s="389"/>
      <c r="AI350" s="389"/>
      <c r="AJ350" s="389"/>
      <c r="AK350" s="389"/>
      <c r="AL350" s="389"/>
      <c r="AM350" s="389"/>
      <c r="AN350" s="389"/>
      <c r="AO350" s="389"/>
      <c r="AP350" s="389"/>
      <c r="AQ350" s="389"/>
      <c r="AR350" s="389"/>
      <c r="AS350" s="389"/>
      <c r="AT350" s="389"/>
      <c r="AU350" s="389"/>
      <c r="AV350" s="389"/>
      <c r="AW350" s="389"/>
      <c r="AX350" s="389"/>
      <c r="AY350" s="389"/>
      <c r="AZ350" s="389"/>
      <c r="BA350" s="389"/>
      <c r="BB350" s="389"/>
    </row>
    <row r="351" spans="1:54" s="410" customFormat="1" ht="24" customHeight="1">
      <c r="A351" s="411">
        <v>7130810233</v>
      </c>
      <c r="B351" s="480" t="s">
        <v>933</v>
      </c>
      <c r="C351" s="406" t="s">
        <v>54</v>
      </c>
      <c r="D351" s="397">
        <v>21702.01</v>
      </c>
      <c r="E351" s="480" t="s">
        <v>933</v>
      </c>
      <c r="F351" s="405"/>
      <c r="G351" s="421" t="s">
        <v>1839</v>
      </c>
      <c r="H351" s="389"/>
      <c r="I351" s="389"/>
      <c r="J351" s="389"/>
      <c r="K351" s="389"/>
      <c r="L351" s="389"/>
      <c r="M351" s="389"/>
      <c r="N351" s="389"/>
      <c r="O351" s="389"/>
      <c r="P351" s="389"/>
      <c r="Q351" s="389"/>
      <c r="R351" s="389"/>
      <c r="S351" s="389"/>
      <c r="T351" s="389"/>
      <c r="U351" s="389"/>
      <c r="V351" s="389"/>
      <c r="W351" s="389"/>
      <c r="X351" s="389"/>
      <c r="Y351" s="389"/>
      <c r="Z351" s="389"/>
      <c r="AA351" s="389"/>
      <c r="AB351" s="389"/>
      <c r="AC351" s="389"/>
      <c r="AD351" s="389"/>
      <c r="AE351" s="389"/>
      <c r="AF351" s="389"/>
      <c r="AG351" s="389"/>
      <c r="AH351" s="389"/>
      <c r="AI351" s="389"/>
      <c r="AJ351" s="389"/>
      <c r="AK351" s="389"/>
      <c r="AL351" s="389"/>
      <c r="AM351" s="389"/>
      <c r="AN351" s="389"/>
      <c r="AO351" s="389"/>
      <c r="AP351" s="389"/>
      <c r="AQ351" s="389"/>
      <c r="AR351" s="389"/>
      <c r="AS351" s="389"/>
      <c r="AT351" s="389"/>
      <c r="AU351" s="389"/>
      <c r="AV351" s="389"/>
      <c r="AW351" s="389"/>
      <c r="AX351" s="389"/>
      <c r="AY351" s="389"/>
      <c r="AZ351" s="389"/>
      <c r="BA351" s="389"/>
      <c r="BB351" s="389"/>
    </row>
    <row r="352" spans="1:54" s="410" customFormat="1" ht="24" customHeight="1">
      <c r="A352" s="411">
        <v>7130810235</v>
      </c>
      <c r="B352" s="480" t="s">
        <v>934</v>
      </c>
      <c r="C352" s="406" t="s">
        <v>54</v>
      </c>
      <c r="D352" s="397">
        <v>2076.13</v>
      </c>
      <c r="E352" s="480" t="s">
        <v>934</v>
      </c>
      <c r="F352" s="405"/>
      <c r="G352" s="421" t="s">
        <v>1839</v>
      </c>
      <c r="H352" s="389"/>
      <c r="I352" s="389"/>
      <c r="J352" s="389"/>
      <c r="K352" s="389"/>
      <c r="L352" s="389"/>
      <c r="M352" s="389"/>
      <c r="N352" s="389"/>
      <c r="O352" s="389"/>
      <c r="P352" s="389"/>
      <c r="Q352" s="389"/>
      <c r="R352" s="389"/>
      <c r="S352" s="389"/>
      <c r="T352" s="389"/>
      <c r="U352" s="389"/>
      <c r="V352" s="389"/>
      <c r="W352" s="389"/>
      <c r="X352" s="389"/>
      <c r="Y352" s="389"/>
      <c r="Z352" s="389"/>
      <c r="AA352" s="389"/>
      <c r="AB352" s="389"/>
      <c r="AC352" s="389"/>
      <c r="AD352" s="389"/>
      <c r="AE352" s="389"/>
      <c r="AF352" s="389"/>
      <c r="AG352" s="389"/>
      <c r="AH352" s="389"/>
      <c r="AI352" s="389"/>
      <c r="AJ352" s="389"/>
      <c r="AK352" s="389"/>
      <c r="AL352" s="389"/>
      <c r="AM352" s="389"/>
      <c r="AN352" s="389"/>
      <c r="AO352" s="389"/>
      <c r="AP352" s="389"/>
      <c r="AQ352" s="389"/>
      <c r="AR352" s="389"/>
      <c r="AS352" s="389"/>
      <c r="AT352" s="389"/>
      <c r="AU352" s="389"/>
      <c r="AV352" s="389"/>
      <c r="AW352" s="389"/>
      <c r="AX352" s="389"/>
      <c r="AY352" s="389"/>
      <c r="AZ352" s="389"/>
      <c r="BA352" s="389"/>
      <c r="BB352" s="389"/>
    </row>
    <row r="353" spans="1:7" ht="24" customHeight="1">
      <c r="A353" s="402">
        <v>7131210001</v>
      </c>
      <c r="B353" s="403" t="s">
        <v>935</v>
      </c>
      <c r="C353" s="404" t="s">
        <v>367</v>
      </c>
      <c r="D353" s="397">
        <v>129.80000000000001</v>
      </c>
      <c r="E353" s="405"/>
      <c r="F353" s="405"/>
      <c r="G353" s="427"/>
    </row>
    <row r="354" spans="1:7" s="37" customFormat="1" ht="24" customHeight="1">
      <c r="A354" s="461">
        <v>7131210010</v>
      </c>
      <c r="B354" s="485" t="s">
        <v>936</v>
      </c>
      <c r="C354" s="486" t="s">
        <v>100</v>
      </c>
      <c r="D354" s="415"/>
      <c r="E354" s="417"/>
      <c r="F354" s="417"/>
      <c r="G354" s="437" t="s">
        <v>412</v>
      </c>
    </row>
    <row r="355" spans="1:7" s="37" customFormat="1" ht="24" customHeight="1">
      <c r="A355" s="487">
        <v>7131210018</v>
      </c>
      <c r="B355" s="488" t="s">
        <v>937</v>
      </c>
      <c r="C355" s="489" t="s">
        <v>100</v>
      </c>
      <c r="D355" s="415"/>
      <c r="E355" s="417"/>
      <c r="F355" s="417"/>
      <c r="G355" s="437" t="s">
        <v>412</v>
      </c>
    </row>
    <row r="356" spans="1:7" s="37" customFormat="1" ht="24" customHeight="1">
      <c r="A356" s="487">
        <v>7131210019</v>
      </c>
      <c r="B356" s="490" t="s">
        <v>938</v>
      </c>
      <c r="C356" s="491" t="s">
        <v>100</v>
      </c>
      <c r="D356" s="415"/>
      <c r="E356" s="417"/>
      <c r="F356" s="417"/>
      <c r="G356" s="437" t="s">
        <v>412</v>
      </c>
    </row>
    <row r="357" spans="1:7" s="37" customFormat="1" ht="24" customHeight="1">
      <c r="A357" s="492">
        <v>7131210020</v>
      </c>
      <c r="B357" s="493" t="s">
        <v>939</v>
      </c>
      <c r="C357" s="489" t="s">
        <v>100</v>
      </c>
      <c r="D357" s="415"/>
      <c r="E357" s="417"/>
      <c r="F357" s="417"/>
      <c r="G357" s="437" t="s">
        <v>412</v>
      </c>
    </row>
    <row r="358" spans="1:7" s="37" customFormat="1" ht="24" customHeight="1">
      <c r="A358" s="487">
        <v>7131210021</v>
      </c>
      <c r="B358" s="494" t="s">
        <v>940</v>
      </c>
      <c r="C358" s="486" t="s">
        <v>367</v>
      </c>
      <c r="D358" s="415"/>
      <c r="E358" s="417"/>
      <c r="F358" s="417"/>
      <c r="G358" s="437" t="s">
        <v>412</v>
      </c>
    </row>
    <row r="359" spans="1:7" s="37" customFormat="1" ht="24" customHeight="1">
      <c r="A359" s="487">
        <v>7131210022</v>
      </c>
      <c r="B359" s="493" t="s">
        <v>941</v>
      </c>
      <c r="C359" s="489" t="s">
        <v>367</v>
      </c>
      <c r="D359" s="415"/>
      <c r="E359" s="417"/>
      <c r="F359" s="417"/>
      <c r="G359" s="437" t="s">
        <v>412</v>
      </c>
    </row>
    <row r="360" spans="1:7" s="37" customFormat="1" ht="24" customHeight="1">
      <c r="A360" s="412">
        <v>7131210852</v>
      </c>
      <c r="B360" s="413" t="s">
        <v>942</v>
      </c>
      <c r="C360" s="414" t="s">
        <v>100</v>
      </c>
      <c r="D360" s="415"/>
      <c r="E360" s="417"/>
      <c r="F360" s="417"/>
      <c r="G360" s="437" t="s">
        <v>412</v>
      </c>
    </row>
    <row r="361" spans="1:7" s="37" customFormat="1" ht="24" customHeight="1">
      <c r="A361" s="412">
        <v>7131210881</v>
      </c>
      <c r="B361" s="413" t="s">
        <v>943</v>
      </c>
      <c r="C361" s="414" t="s">
        <v>100</v>
      </c>
      <c r="D361" s="415"/>
      <c r="E361" s="417" t="s">
        <v>944</v>
      </c>
      <c r="F361" s="417"/>
      <c r="G361" s="437" t="s">
        <v>412</v>
      </c>
    </row>
    <row r="362" spans="1:7" s="37" customFormat="1" ht="24" customHeight="1">
      <c r="A362" s="433">
        <v>7131220182</v>
      </c>
      <c r="B362" s="413" t="s">
        <v>945</v>
      </c>
      <c r="C362" s="414" t="s">
        <v>100</v>
      </c>
      <c r="D362" s="415"/>
      <c r="E362" s="417" t="s">
        <v>946</v>
      </c>
      <c r="F362" s="417"/>
      <c r="G362" s="437" t="s">
        <v>412</v>
      </c>
    </row>
    <row r="363" spans="1:7" s="37" customFormat="1" ht="24" customHeight="1">
      <c r="A363" s="412">
        <v>7131230003</v>
      </c>
      <c r="B363" s="413" t="s">
        <v>947</v>
      </c>
      <c r="C363" s="414" t="s">
        <v>100</v>
      </c>
      <c r="D363" s="415"/>
      <c r="E363" s="416" t="s">
        <v>948</v>
      </c>
      <c r="F363" s="417"/>
      <c r="G363" s="437" t="s">
        <v>412</v>
      </c>
    </row>
    <row r="364" spans="1:7" s="37" customFormat="1" ht="24" customHeight="1">
      <c r="A364" s="412">
        <v>7131230116</v>
      </c>
      <c r="B364" s="413" t="s">
        <v>949</v>
      </c>
      <c r="C364" s="414" t="s">
        <v>100</v>
      </c>
      <c r="D364" s="415"/>
      <c r="E364" s="416" t="s">
        <v>950</v>
      </c>
      <c r="F364" s="417"/>
      <c r="G364" s="437" t="s">
        <v>412</v>
      </c>
    </row>
    <row r="365" spans="1:7" s="37" customFormat="1" ht="24" customHeight="1">
      <c r="A365" s="495">
        <v>7131230128</v>
      </c>
      <c r="B365" s="413" t="s">
        <v>951</v>
      </c>
      <c r="C365" s="414" t="s">
        <v>100</v>
      </c>
      <c r="D365" s="496"/>
      <c r="E365" s="416" t="s">
        <v>952</v>
      </c>
      <c r="F365" s="417"/>
      <c r="G365" s="437" t="s">
        <v>412</v>
      </c>
    </row>
    <row r="366" spans="1:7" s="37" customFormat="1" ht="24" customHeight="1">
      <c r="A366" s="412">
        <v>7131280006</v>
      </c>
      <c r="B366" s="413" t="s">
        <v>953</v>
      </c>
      <c r="C366" s="414" t="s">
        <v>100</v>
      </c>
      <c r="D366" s="415"/>
      <c r="E366" s="417"/>
      <c r="F366" s="417"/>
      <c r="G366" s="437" t="s">
        <v>412</v>
      </c>
    </row>
    <row r="367" spans="1:7" s="37" customFormat="1" ht="24" customHeight="1">
      <c r="A367" s="412">
        <v>7131280007</v>
      </c>
      <c r="B367" s="413" t="s">
        <v>954</v>
      </c>
      <c r="C367" s="414" t="s">
        <v>100</v>
      </c>
      <c r="D367" s="415"/>
      <c r="E367" s="417" t="s">
        <v>955</v>
      </c>
      <c r="F367" s="417"/>
      <c r="G367" s="437" t="s">
        <v>412</v>
      </c>
    </row>
    <row r="368" spans="1:7" s="37" customFormat="1" ht="24" customHeight="1">
      <c r="A368" s="412">
        <v>7131280008</v>
      </c>
      <c r="B368" s="413" t="s">
        <v>956</v>
      </c>
      <c r="C368" s="414" t="s">
        <v>100</v>
      </c>
      <c r="D368" s="415"/>
      <c r="E368" s="417"/>
      <c r="F368" s="417"/>
      <c r="G368" s="437" t="s">
        <v>412</v>
      </c>
    </row>
    <row r="369" spans="1:54" s="37" customFormat="1" ht="24" customHeight="1">
      <c r="A369" s="412">
        <v>7131280009</v>
      </c>
      <c r="B369" s="413" t="s">
        <v>957</v>
      </c>
      <c r="C369" s="414" t="s">
        <v>100</v>
      </c>
      <c r="D369" s="415"/>
      <c r="E369" s="417"/>
      <c r="F369" s="417"/>
      <c r="G369" s="437" t="s">
        <v>412</v>
      </c>
    </row>
    <row r="370" spans="1:54" s="37" customFormat="1" ht="24" customHeight="1">
      <c r="A370" s="412">
        <v>7131280010</v>
      </c>
      <c r="B370" s="413" t="s">
        <v>958</v>
      </c>
      <c r="C370" s="414" t="s">
        <v>100</v>
      </c>
      <c r="D370" s="415"/>
      <c r="E370" s="417"/>
      <c r="F370" s="417"/>
      <c r="G370" s="437" t="s">
        <v>412</v>
      </c>
    </row>
    <row r="371" spans="1:54" s="37" customFormat="1" ht="30.75" customHeight="1">
      <c r="A371" s="412">
        <v>7131280011</v>
      </c>
      <c r="B371" s="413" t="s">
        <v>959</v>
      </c>
      <c r="C371" s="414" t="s">
        <v>100</v>
      </c>
      <c r="D371" s="415"/>
      <c r="E371" s="417"/>
      <c r="F371" s="417"/>
      <c r="G371" s="437" t="s">
        <v>412</v>
      </c>
    </row>
    <row r="372" spans="1:54" s="37" customFormat="1" ht="24" customHeight="1">
      <c r="A372" s="412">
        <v>7131280012</v>
      </c>
      <c r="B372" s="413" t="s">
        <v>960</v>
      </c>
      <c r="C372" s="414" t="s">
        <v>100</v>
      </c>
      <c r="D372" s="415"/>
      <c r="E372" s="416" t="s">
        <v>961</v>
      </c>
      <c r="F372" s="417"/>
      <c r="G372" s="437" t="s">
        <v>412</v>
      </c>
    </row>
    <row r="373" spans="1:54" s="37" customFormat="1" ht="24" customHeight="1">
      <c r="A373" s="412">
        <v>7131280013</v>
      </c>
      <c r="B373" s="413" t="s">
        <v>962</v>
      </c>
      <c r="C373" s="414" t="s">
        <v>100</v>
      </c>
      <c r="D373" s="415"/>
      <c r="E373" s="417" t="s">
        <v>963</v>
      </c>
      <c r="F373" s="417"/>
      <c r="G373" s="437" t="s">
        <v>412</v>
      </c>
    </row>
    <row r="374" spans="1:54" s="37" customFormat="1" ht="24" customHeight="1">
      <c r="A374" s="412">
        <v>7131280014</v>
      </c>
      <c r="B374" s="413" t="s">
        <v>964</v>
      </c>
      <c r="C374" s="414" t="s">
        <v>100</v>
      </c>
      <c r="D374" s="415"/>
      <c r="E374" s="417" t="s">
        <v>965</v>
      </c>
      <c r="F374" s="417"/>
      <c r="G374" s="437" t="s">
        <v>412</v>
      </c>
    </row>
    <row r="375" spans="1:54" s="37" customFormat="1" ht="24" customHeight="1">
      <c r="A375" s="412">
        <v>7131280015</v>
      </c>
      <c r="B375" s="413" t="s">
        <v>966</v>
      </c>
      <c r="C375" s="414" t="s">
        <v>100</v>
      </c>
      <c r="D375" s="415"/>
      <c r="E375" s="417" t="s">
        <v>967</v>
      </c>
      <c r="F375" s="417"/>
      <c r="G375" s="437" t="s">
        <v>412</v>
      </c>
    </row>
    <row r="376" spans="1:54" s="37" customFormat="1" ht="24" customHeight="1">
      <c r="A376" s="412">
        <v>7131280016</v>
      </c>
      <c r="B376" s="413" t="s">
        <v>968</v>
      </c>
      <c r="C376" s="414" t="s">
        <v>100</v>
      </c>
      <c r="D376" s="415"/>
      <c r="E376" s="416" t="s">
        <v>969</v>
      </c>
      <c r="F376" s="417"/>
      <c r="G376" s="437" t="s">
        <v>412</v>
      </c>
    </row>
    <row r="377" spans="1:54" s="37" customFormat="1" ht="24" customHeight="1">
      <c r="A377" s="412">
        <v>7131280017</v>
      </c>
      <c r="B377" s="413" t="s">
        <v>970</v>
      </c>
      <c r="C377" s="414" t="s">
        <v>100</v>
      </c>
      <c r="D377" s="415"/>
      <c r="E377" s="416" t="s">
        <v>971</v>
      </c>
      <c r="F377" s="417"/>
      <c r="G377" s="437" t="s">
        <v>412</v>
      </c>
    </row>
    <row r="378" spans="1:54" s="37" customFormat="1" ht="24" customHeight="1">
      <c r="A378" s="412">
        <v>7131280882</v>
      </c>
      <c r="B378" s="413" t="s">
        <v>972</v>
      </c>
      <c r="C378" s="414" t="s">
        <v>100</v>
      </c>
      <c r="D378" s="415"/>
      <c r="E378" s="417"/>
      <c r="F378" s="417"/>
      <c r="G378" s="437" t="s">
        <v>412</v>
      </c>
    </row>
    <row r="379" spans="1:54" s="410" customFormat="1" ht="30" customHeight="1">
      <c r="A379" s="411">
        <v>7131300046</v>
      </c>
      <c r="B379" s="395" t="s">
        <v>973</v>
      </c>
      <c r="C379" s="396" t="s">
        <v>100</v>
      </c>
      <c r="D379" s="397">
        <v>1808.79</v>
      </c>
      <c r="E379" s="403" t="s">
        <v>974</v>
      </c>
      <c r="F379" s="407" t="s">
        <v>379</v>
      </c>
      <c r="G379" s="497"/>
      <c r="H379" s="389"/>
      <c r="I379" s="389"/>
      <c r="J379" s="389"/>
      <c r="K379" s="389"/>
      <c r="L379" s="389"/>
      <c r="M379" s="389"/>
      <c r="N379" s="389"/>
      <c r="O379" s="389"/>
      <c r="P379" s="389"/>
      <c r="Q379" s="389"/>
      <c r="R379" s="389"/>
      <c r="S379" s="389"/>
      <c r="T379" s="389"/>
      <c r="U379" s="389"/>
      <c r="V379" s="389"/>
      <c r="W379" s="389"/>
      <c r="X379" s="389"/>
      <c r="Y379" s="389"/>
      <c r="Z379" s="389"/>
      <c r="AA379" s="389"/>
      <c r="AB379" s="389"/>
      <c r="AC379" s="389"/>
      <c r="AD379" s="389"/>
      <c r="AE379" s="389"/>
      <c r="AF379" s="389"/>
      <c r="AG379" s="389"/>
      <c r="AH379" s="389"/>
      <c r="AI379" s="389"/>
      <c r="AJ379" s="389"/>
      <c r="AK379" s="389"/>
      <c r="AL379" s="389"/>
      <c r="AM379" s="389"/>
      <c r="AN379" s="389"/>
      <c r="AO379" s="389"/>
      <c r="AP379" s="389"/>
      <c r="AQ379" s="389"/>
      <c r="AR379" s="389"/>
      <c r="AS379" s="389"/>
      <c r="AT379" s="389"/>
      <c r="AU379" s="389"/>
      <c r="AV379" s="389"/>
      <c r="AW379" s="389"/>
      <c r="AX379" s="389"/>
      <c r="AY379" s="389"/>
      <c r="AZ379" s="389"/>
      <c r="BA379" s="389"/>
      <c r="BB379" s="389"/>
    </row>
    <row r="380" spans="1:54" s="410" customFormat="1" ht="30" customHeight="1">
      <c r="A380" s="402">
        <v>7131300065</v>
      </c>
      <c r="B380" s="395" t="s">
        <v>975</v>
      </c>
      <c r="C380" s="396" t="s">
        <v>100</v>
      </c>
      <c r="D380" s="397">
        <v>1243034.99</v>
      </c>
      <c r="E380" s="405" t="s">
        <v>976</v>
      </c>
      <c r="F380" s="405"/>
      <c r="G380" s="497"/>
      <c r="H380" s="389"/>
      <c r="I380" s="389"/>
      <c r="J380" s="389"/>
      <c r="K380" s="389"/>
      <c r="L380" s="389"/>
      <c r="M380" s="389"/>
      <c r="N380" s="389"/>
      <c r="O380" s="389"/>
      <c r="P380" s="389"/>
      <c r="Q380" s="389"/>
      <c r="R380" s="389"/>
      <c r="S380" s="389"/>
      <c r="T380" s="389"/>
      <c r="U380" s="389"/>
      <c r="V380" s="389"/>
      <c r="W380" s="389"/>
      <c r="X380" s="389"/>
      <c r="Y380" s="389"/>
      <c r="Z380" s="389"/>
      <c r="AA380" s="389"/>
      <c r="AB380" s="389"/>
      <c r="AC380" s="389"/>
      <c r="AD380" s="389"/>
      <c r="AE380" s="389"/>
      <c r="AF380" s="389"/>
      <c r="AG380" s="389"/>
      <c r="AH380" s="389"/>
      <c r="AI380" s="389"/>
      <c r="AJ380" s="389"/>
      <c r="AK380" s="389"/>
      <c r="AL380" s="389"/>
      <c r="AM380" s="389"/>
      <c r="AN380" s="389"/>
      <c r="AO380" s="389"/>
      <c r="AP380" s="389"/>
      <c r="AQ380" s="389"/>
      <c r="AR380" s="389"/>
      <c r="AS380" s="389"/>
      <c r="AT380" s="389"/>
      <c r="AU380" s="389"/>
      <c r="AV380" s="389"/>
      <c r="AW380" s="389"/>
      <c r="AX380" s="389"/>
      <c r="AY380" s="389"/>
      <c r="AZ380" s="389"/>
      <c r="BA380" s="389"/>
      <c r="BB380" s="389"/>
    </row>
    <row r="381" spans="1:54" ht="24" customHeight="1">
      <c r="A381" s="402">
        <v>7131300067</v>
      </c>
      <c r="B381" s="403" t="s">
        <v>977</v>
      </c>
      <c r="C381" s="404" t="s">
        <v>367</v>
      </c>
      <c r="D381" s="397">
        <v>184.07</v>
      </c>
      <c r="E381" s="405"/>
      <c r="F381" s="405"/>
      <c r="G381" s="430" t="s">
        <v>978</v>
      </c>
      <c r="K381" s="469"/>
    </row>
    <row r="382" spans="1:54" ht="24" customHeight="1">
      <c r="A382" s="402">
        <v>7131300082</v>
      </c>
      <c r="B382" s="403" t="s">
        <v>979</v>
      </c>
      <c r="C382" s="404" t="s">
        <v>367</v>
      </c>
      <c r="D382" s="397">
        <v>824.25</v>
      </c>
      <c r="E382" s="403" t="s">
        <v>980</v>
      </c>
      <c r="F382" s="405"/>
      <c r="G382" s="427"/>
    </row>
    <row r="383" spans="1:54" s="410" customFormat="1" ht="30" customHeight="1">
      <c r="A383" s="406">
        <v>7131300500</v>
      </c>
      <c r="B383" s="395" t="s">
        <v>981</v>
      </c>
      <c r="C383" s="396" t="s">
        <v>100</v>
      </c>
      <c r="D383" s="397">
        <v>786.5</v>
      </c>
      <c r="E383" s="403" t="s">
        <v>982</v>
      </c>
      <c r="F383" s="407" t="s">
        <v>379</v>
      </c>
      <c r="G383" s="497"/>
      <c r="H383" s="389"/>
      <c r="I383" s="389"/>
      <c r="J383" s="389"/>
      <c r="K383" s="389"/>
      <c r="L383" s="389"/>
      <c r="M383" s="389"/>
      <c r="N383" s="389"/>
      <c r="O383" s="389"/>
      <c r="P383" s="389"/>
      <c r="Q383" s="389"/>
      <c r="R383" s="389"/>
      <c r="S383" s="389"/>
      <c r="T383" s="389"/>
      <c r="U383" s="389"/>
      <c r="V383" s="389"/>
      <c r="W383" s="389"/>
      <c r="X383" s="389"/>
      <c r="Y383" s="389"/>
      <c r="Z383" s="389"/>
      <c r="AA383" s="389"/>
      <c r="AB383" s="389"/>
      <c r="AC383" s="389"/>
      <c r="AD383" s="389"/>
      <c r="AE383" s="389"/>
      <c r="AF383" s="389"/>
      <c r="AG383" s="389"/>
      <c r="AH383" s="389"/>
      <c r="AI383" s="389"/>
      <c r="AJ383" s="389"/>
      <c r="AK383" s="389"/>
      <c r="AL383" s="389"/>
      <c r="AM383" s="389"/>
      <c r="AN383" s="389"/>
      <c r="AO383" s="389"/>
      <c r="AP383" s="389"/>
      <c r="AQ383" s="389"/>
      <c r="AR383" s="389"/>
      <c r="AS383" s="389"/>
      <c r="AT383" s="389"/>
      <c r="AU383" s="389"/>
      <c r="AV383" s="389"/>
      <c r="AW383" s="389"/>
      <c r="AX383" s="389"/>
      <c r="AY383" s="389"/>
      <c r="AZ383" s="389"/>
      <c r="BA383" s="389"/>
      <c r="BB383" s="389"/>
    </row>
    <row r="384" spans="1:54" s="410" customFormat="1" ht="30" customHeight="1">
      <c r="A384" s="396">
        <v>7131300881</v>
      </c>
      <c r="B384" s="395" t="s">
        <v>983</v>
      </c>
      <c r="C384" s="396" t="s">
        <v>100</v>
      </c>
      <c r="D384" s="397">
        <v>25223.32</v>
      </c>
      <c r="E384" s="403" t="s">
        <v>984</v>
      </c>
      <c r="F384" s="405"/>
      <c r="G384" s="427"/>
      <c r="H384" s="389"/>
      <c r="I384" s="389"/>
      <c r="J384" s="389"/>
      <c r="K384" s="389"/>
      <c r="L384" s="389"/>
      <c r="M384" s="389"/>
      <c r="N384" s="389"/>
      <c r="O384" s="389"/>
      <c r="P384" s="389"/>
      <c r="Q384" s="389"/>
      <c r="R384" s="389"/>
      <c r="S384" s="389"/>
      <c r="T384" s="389"/>
      <c r="U384" s="389"/>
      <c r="V384" s="389"/>
      <c r="W384" s="389"/>
      <c r="X384" s="389"/>
      <c r="Y384" s="389"/>
      <c r="Z384" s="389"/>
      <c r="AA384" s="389"/>
      <c r="AB384" s="389"/>
      <c r="AC384" s="389"/>
      <c r="AD384" s="389"/>
      <c r="AE384" s="389"/>
      <c r="AF384" s="389"/>
      <c r="AG384" s="389"/>
      <c r="AH384" s="389"/>
      <c r="AI384" s="389"/>
      <c r="AJ384" s="389"/>
      <c r="AK384" s="389"/>
      <c r="AL384" s="389"/>
      <c r="AM384" s="389"/>
      <c r="AN384" s="389"/>
      <c r="AO384" s="389"/>
      <c r="AP384" s="389"/>
      <c r="AQ384" s="389"/>
      <c r="AR384" s="389"/>
      <c r="AS384" s="389"/>
      <c r="AT384" s="389"/>
      <c r="AU384" s="389"/>
      <c r="AV384" s="389"/>
      <c r="AW384" s="389"/>
      <c r="AX384" s="389"/>
      <c r="AY384" s="389"/>
      <c r="AZ384" s="389"/>
      <c r="BA384" s="389"/>
      <c r="BB384" s="389"/>
    </row>
    <row r="385" spans="1:54" s="410" customFormat="1" ht="30" customHeight="1">
      <c r="A385" s="396">
        <v>7131310002</v>
      </c>
      <c r="B385" s="446" t="s">
        <v>985</v>
      </c>
      <c r="C385" s="432" t="s">
        <v>100</v>
      </c>
      <c r="D385" s="397">
        <v>3239.22</v>
      </c>
      <c r="E385" s="403"/>
      <c r="F385" s="405"/>
      <c r="G385" s="398"/>
      <c r="H385" s="389"/>
      <c r="I385" s="389"/>
      <c r="J385" s="389"/>
      <c r="K385" s="389"/>
      <c r="L385" s="389"/>
      <c r="M385" s="389"/>
      <c r="N385" s="389"/>
      <c r="O385" s="389"/>
      <c r="P385" s="389"/>
      <c r="Q385" s="389"/>
      <c r="R385" s="389"/>
      <c r="S385" s="389"/>
      <c r="T385" s="389"/>
      <c r="U385" s="389"/>
      <c r="V385" s="389"/>
      <c r="W385" s="389"/>
      <c r="X385" s="389"/>
      <c r="Y385" s="389"/>
      <c r="Z385" s="389"/>
      <c r="AA385" s="389"/>
      <c r="AB385" s="389"/>
      <c r="AC385" s="389"/>
      <c r="AD385" s="389"/>
      <c r="AE385" s="389"/>
      <c r="AF385" s="389"/>
      <c r="AG385" s="389"/>
      <c r="AH385" s="389"/>
      <c r="AI385" s="389"/>
      <c r="AJ385" s="389"/>
      <c r="AK385" s="389"/>
      <c r="AL385" s="389"/>
      <c r="AM385" s="389"/>
      <c r="AN385" s="389"/>
      <c r="AO385" s="389"/>
      <c r="AP385" s="389"/>
      <c r="AQ385" s="389"/>
      <c r="AR385" s="389"/>
      <c r="AS385" s="389"/>
      <c r="AT385" s="389"/>
      <c r="AU385" s="389"/>
      <c r="AV385" s="389"/>
      <c r="AW385" s="389"/>
      <c r="AX385" s="389"/>
      <c r="AY385" s="389"/>
      <c r="AZ385" s="389"/>
      <c r="BA385" s="389"/>
      <c r="BB385" s="389"/>
    </row>
    <row r="386" spans="1:54" s="410" customFormat="1" ht="30" customHeight="1">
      <c r="A386" s="396">
        <v>7131310005</v>
      </c>
      <c r="B386" s="446" t="s">
        <v>986</v>
      </c>
      <c r="C386" s="432" t="s">
        <v>100</v>
      </c>
      <c r="D386" s="397">
        <v>3144.27</v>
      </c>
      <c r="E386" s="403"/>
      <c r="F386" s="405"/>
      <c r="G386" s="398"/>
      <c r="H386" s="389"/>
      <c r="I386" s="389"/>
      <c r="J386" s="389"/>
      <c r="K386" s="389"/>
      <c r="L386" s="389"/>
      <c r="M386" s="389"/>
      <c r="N386" s="389"/>
      <c r="O386" s="389"/>
      <c r="P386" s="389"/>
      <c r="Q386" s="389"/>
      <c r="R386" s="389"/>
      <c r="S386" s="389"/>
      <c r="T386" s="389"/>
      <c r="U386" s="389"/>
      <c r="V386" s="389"/>
      <c r="W386" s="389"/>
      <c r="X386" s="389"/>
      <c r="Y386" s="389"/>
      <c r="Z386" s="389"/>
      <c r="AA386" s="389"/>
      <c r="AB386" s="389"/>
      <c r="AC386" s="389"/>
      <c r="AD386" s="389"/>
      <c r="AE386" s="389"/>
      <c r="AF386" s="389"/>
      <c r="AG386" s="389"/>
      <c r="AH386" s="389"/>
      <c r="AI386" s="389"/>
      <c r="AJ386" s="389"/>
      <c r="AK386" s="389"/>
      <c r="AL386" s="389"/>
      <c r="AM386" s="389"/>
      <c r="AN386" s="389"/>
      <c r="AO386" s="389"/>
      <c r="AP386" s="389"/>
      <c r="AQ386" s="389"/>
      <c r="AR386" s="389"/>
      <c r="AS386" s="389"/>
      <c r="AT386" s="389"/>
      <c r="AU386" s="389"/>
      <c r="AV386" s="389"/>
      <c r="AW386" s="389"/>
      <c r="AX386" s="389"/>
      <c r="AY386" s="389"/>
      <c r="AZ386" s="389"/>
      <c r="BA386" s="389"/>
      <c r="BB386" s="389"/>
    </row>
    <row r="387" spans="1:54" s="410" customFormat="1" ht="30" customHeight="1">
      <c r="A387" s="498">
        <v>7131310045</v>
      </c>
      <c r="B387" s="499" t="s">
        <v>987</v>
      </c>
      <c r="C387" s="451" t="s">
        <v>100</v>
      </c>
      <c r="D387" s="397">
        <v>1511.95</v>
      </c>
      <c r="E387" s="403"/>
      <c r="F387" s="405"/>
      <c r="G387" s="500"/>
      <c r="H387" s="389"/>
      <c r="I387" s="389"/>
      <c r="J387" s="389"/>
      <c r="K387" s="389"/>
      <c r="L387" s="389"/>
      <c r="M387" s="389"/>
      <c r="N387" s="389"/>
      <c r="O387" s="389"/>
      <c r="P387" s="389"/>
      <c r="Q387" s="389"/>
      <c r="R387" s="389"/>
      <c r="S387" s="389"/>
      <c r="T387" s="389"/>
      <c r="U387" s="389"/>
      <c r="V387" s="389"/>
      <c r="W387" s="389"/>
      <c r="X387" s="389"/>
      <c r="Y387" s="389"/>
      <c r="Z387" s="389"/>
      <c r="AA387" s="389"/>
      <c r="AB387" s="389"/>
      <c r="AC387" s="389"/>
      <c r="AD387" s="389"/>
      <c r="AE387" s="389"/>
      <c r="AF387" s="389"/>
      <c r="AG387" s="389"/>
      <c r="AH387" s="389"/>
      <c r="AI387" s="389"/>
      <c r="AJ387" s="389"/>
      <c r="AK387" s="389"/>
      <c r="AL387" s="389"/>
      <c r="AM387" s="389"/>
      <c r="AN387" s="389"/>
      <c r="AO387" s="389"/>
      <c r="AP387" s="389"/>
      <c r="AQ387" s="389"/>
      <c r="AR387" s="389"/>
      <c r="AS387" s="389"/>
      <c r="AT387" s="389"/>
      <c r="AU387" s="389"/>
      <c r="AV387" s="389"/>
      <c r="AW387" s="389"/>
      <c r="AX387" s="389"/>
      <c r="AY387" s="389"/>
      <c r="AZ387" s="389"/>
      <c r="BA387" s="389"/>
      <c r="BB387" s="389"/>
    </row>
    <row r="388" spans="1:54" s="410" customFormat="1" ht="30" customHeight="1">
      <c r="A388" s="498">
        <v>7131310040</v>
      </c>
      <c r="B388" s="499" t="s">
        <v>988</v>
      </c>
      <c r="C388" s="451" t="s">
        <v>100</v>
      </c>
      <c r="D388" s="397">
        <v>3150</v>
      </c>
      <c r="E388" s="403"/>
      <c r="F388" s="405"/>
      <c r="G388" s="500"/>
      <c r="H388" s="389"/>
      <c r="I388" s="389"/>
      <c r="J388" s="389"/>
      <c r="K388" s="389"/>
      <c r="L388" s="389"/>
      <c r="M388" s="389"/>
      <c r="N388" s="389"/>
      <c r="O388" s="389"/>
      <c r="P388" s="389"/>
      <c r="Q388" s="389"/>
      <c r="R388" s="389"/>
      <c r="S388" s="389"/>
      <c r="T388" s="389"/>
      <c r="U388" s="389"/>
      <c r="V388" s="389"/>
      <c r="W388" s="389"/>
      <c r="X388" s="389"/>
      <c r="Y388" s="389"/>
      <c r="Z388" s="389"/>
      <c r="AA388" s="389"/>
      <c r="AB388" s="389"/>
      <c r="AC388" s="389"/>
      <c r="AD388" s="389"/>
      <c r="AE388" s="389"/>
      <c r="AF388" s="389"/>
      <c r="AG388" s="389"/>
      <c r="AH388" s="389"/>
      <c r="AI388" s="389"/>
      <c r="AJ388" s="389"/>
      <c r="AK388" s="389"/>
      <c r="AL388" s="389"/>
      <c r="AM388" s="389"/>
      <c r="AN388" s="389"/>
      <c r="AO388" s="389"/>
      <c r="AP388" s="389"/>
      <c r="AQ388" s="389"/>
      <c r="AR388" s="389"/>
      <c r="AS388" s="389"/>
      <c r="AT388" s="389"/>
      <c r="AU388" s="389"/>
      <c r="AV388" s="389"/>
      <c r="AW388" s="389"/>
      <c r="AX388" s="389"/>
      <c r="AY388" s="389"/>
      <c r="AZ388" s="389"/>
      <c r="BA388" s="389"/>
      <c r="BB388" s="389"/>
    </row>
    <row r="389" spans="1:54" s="410" customFormat="1" ht="30" customHeight="1">
      <c r="A389" s="396">
        <v>7131310013</v>
      </c>
      <c r="B389" s="446" t="s">
        <v>989</v>
      </c>
      <c r="C389" s="396" t="s">
        <v>100</v>
      </c>
      <c r="D389" s="397">
        <v>5428</v>
      </c>
      <c r="E389" s="405" t="s">
        <v>990</v>
      </c>
      <c r="F389" s="407" t="s">
        <v>379</v>
      </c>
      <c r="G389" s="395"/>
      <c r="H389" s="389"/>
      <c r="I389" s="389"/>
      <c r="J389" s="389"/>
      <c r="K389" s="389"/>
      <c r="L389" s="389"/>
      <c r="M389" s="389"/>
      <c r="N389" s="389"/>
      <c r="O389" s="389"/>
      <c r="P389" s="389"/>
      <c r="Q389" s="389"/>
      <c r="R389" s="389"/>
      <c r="S389" s="389"/>
      <c r="T389" s="389"/>
      <c r="U389" s="389"/>
      <c r="V389" s="389"/>
      <c r="W389" s="389"/>
      <c r="X389" s="389"/>
      <c r="Y389" s="389"/>
      <c r="Z389" s="389"/>
      <c r="AA389" s="389"/>
      <c r="AB389" s="389"/>
      <c r="AC389" s="389"/>
      <c r="AD389" s="389"/>
      <c r="AE389" s="389"/>
      <c r="AF389" s="389"/>
      <c r="AG389" s="389"/>
      <c r="AH389" s="389"/>
      <c r="AI389" s="389"/>
      <c r="AJ389" s="389"/>
      <c r="AK389" s="389"/>
      <c r="AL389" s="389"/>
      <c r="AM389" s="389"/>
      <c r="AN389" s="389"/>
      <c r="AO389" s="389"/>
      <c r="AP389" s="389"/>
      <c r="AQ389" s="389"/>
      <c r="AR389" s="389"/>
      <c r="AS389" s="389"/>
      <c r="AT389" s="389"/>
      <c r="AU389" s="389"/>
      <c r="AV389" s="389"/>
      <c r="AW389" s="389"/>
      <c r="AX389" s="389"/>
      <c r="AY389" s="389"/>
      <c r="AZ389" s="389"/>
      <c r="BA389" s="389"/>
      <c r="BB389" s="389"/>
    </row>
    <row r="390" spans="1:54" ht="30" customHeight="1">
      <c r="A390" s="406">
        <v>7131310015</v>
      </c>
      <c r="B390" s="395" t="s">
        <v>991</v>
      </c>
      <c r="C390" s="396" t="s">
        <v>100</v>
      </c>
      <c r="D390" s="397">
        <v>14057.23</v>
      </c>
      <c r="E390" s="403" t="s">
        <v>992</v>
      </c>
      <c r="F390" s="407" t="s">
        <v>379</v>
      </c>
      <c r="G390" s="501"/>
    </row>
    <row r="391" spans="1:54" s="410" customFormat="1" ht="30" customHeight="1">
      <c r="A391" s="396">
        <v>7131310033</v>
      </c>
      <c r="B391" s="446" t="s">
        <v>310</v>
      </c>
      <c r="C391" s="396" t="s">
        <v>100</v>
      </c>
      <c r="D391" s="397">
        <v>4383.6499999999996</v>
      </c>
      <c r="E391" s="403" t="s">
        <v>993</v>
      </c>
      <c r="F391" s="407" t="s">
        <v>379</v>
      </c>
      <c r="G391" s="501"/>
      <c r="H391" s="389"/>
      <c r="I391" s="389"/>
      <c r="J391" s="389"/>
      <c r="K391" s="389"/>
      <c r="L391" s="389"/>
      <c r="M391" s="389"/>
      <c r="N391" s="389"/>
      <c r="O391" s="389"/>
      <c r="P391" s="389"/>
      <c r="Q391" s="389"/>
      <c r="R391" s="389"/>
      <c r="S391" s="389"/>
      <c r="T391" s="389"/>
      <c r="U391" s="389"/>
      <c r="V391" s="389"/>
      <c r="W391" s="389"/>
      <c r="X391" s="389"/>
      <c r="Y391" s="389"/>
      <c r="Z391" s="389"/>
      <c r="AA391" s="389"/>
      <c r="AB391" s="389"/>
      <c r="AC391" s="389"/>
      <c r="AD391" s="389"/>
      <c r="AE391" s="389"/>
      <c r="AF391" s="389"/>
      <c r="AG391" s="389"/>
      <c r="AH391" s="389"/>
      <c r="AI391" s="389"/>
      <c r="AJ391" s="389"/>
      <c r="AK391" s="389"/>
      <c r="AL391" s="389"/>
      <c r="AM391" s="389"/>
      <c r="AN391" s="389"/>
      <c r="AO391" s="389"/>
      <c r="AP391" s="389"/>
      <c r="AQ391" s="389"/>
      <c r="AR391" s="389"/>
      <c r="AS391" s="389"/>
      <c r="AT391" s="389"/>
      <c r="AU391" s="389"/>
      <c r="AV391" s="389"/>
      <c r="AW391" s="389"/>
      <c r="AX391" s="389"/>
      <c r="AY391" s="389"/>
      <c r="AZ391" s="389"/>
      <c r="BA391" s="389"/>
      <c r="BB391" s="389"/>
    </row>
    <row r="392" spans="1:54" s="410" customFormat="1" ht="30" customHeight="1">
      <c r="A392" s="396">
        <v>7131310034</v>
      </c>
      <c r="B392" s="446" t="s">
        <v>994</v>
      </c>
      <c r="C392" s="396" t="s">
        <v>100</v>
      </c>
      <c r="D392" s="397">
        <v>4383.6499999999996</v>
      </c>
      <c r="E392" s="403" t="s">
        <v>993</v>
      </c>
      <c r="F392" s="407" t="s">
        <v>379</v>
      </c>
      <c r="G392" s="408"/>
      <c r="H392" s="389"/>
      <c r="I392" s="389"/>
      <c r="J392" s="389"/>
      <c r="K392" s="389"/>
      <c r="L392" s="389"/>
      <c r="M392" s="389"/>
      <c r="N392" s="389"/>
      <c r="O392" s="389"/>
      <c r="P392" s="389"/>
      <c r="Q392" s="389"/>
      <c r="R392" s="389"/>
      <c r="S392" s="389"/>
      <c r="T392" s="389"/>
      <c r="U392" s="389"/>
      <c r="V392" s="389"/>
      <c r="W392" s="389"/>
      <c r="X392" s="389"/>
      <c r="Y392" s="389"/>
      <c r="Z392" s="389"/>
      <c r="AA392" s="389"/>
      <c r="AB392" s="389"/>
      <c r="AC392" s="389"/>
      <c r="AD392" s="389"/>
      <c r="AE392" s="389"/>
      <c r="AF392" s="389"/>
      <c r="AG392" s="389"/>
      <c r="AH392" s="389"/>
      <c r="AI392" s="389"/>
      <c r="AJ392" s="389"/>
      <c r="AK392" s="389"/>
      <c r="AL392" s="389"/>
      <c r="AM392" s="389"/>
      <c r="AN392" s="389"/>
      <c r="AO392" s="389"/>
      <c r="AP392" s="389"/>
      <c r="AQ392" s="389"/>
      <c r="AR392" s="389"/>
      <c r="AS392" s="389"/>
      <c r="AT392" s="389"/>
      <c r="AU392" s="389"/>
      <c r="AV392" s="389"/>
      <c r="AW392" s="389"/>
      <c r="AX392" s="389"/>
      <c r="AY392" s="389"/>
      <c r="AZ392" s="389"/>
      <c r="BA392" s="389"/>
      <c r="BB392" s="389"/>
    </row>
    <row r="393" spans="1:54" s="410" customFormat="1" ht="30" customHeight="1">
      <c r="A393" s="396">
        <v>7131310035</v>
      </c>
      <c r="B393" s="446" t="s">
        <v>995</v>
      </c>
      <c r="C393" s="396" t="s">
        <v>100</v>
      </c>
      <c r="D393" s="397">
        <v>26078</v>
      </c>
      <c r="E393" s="403" t="s">
        <v>996</v>
      </c>
      <c r="F393" s="407" t="s">
        <v>379</v>
      </c>
      <c r="G393" s="395"/>
      <c r="H393" s="389"/>
      <c r="I393" s="389"/>
      <c r="J393" s="389"/>
      <c r="K393" s="389"/>
      <c r="L393" s="389"/>
      <c r="M393" s="389"/>
      <c r="N393" s="389"/>
      <c r="O393" s="389"/>
      <c r="P393" s="389"/>
      <c r="Q393" s="389"/>
      <c r="R393" s="389"/>
      <c r="S393" s="389"/>
      <c r="T393" s="389"/>
      <c r="U393" s="389"/>
      <c r="V393" s="389"/>
      <c r="W393" s="389"/>
      <c r="X393" s="389"/>
      <c r="Y393" s="389"/>
      <c r="Z393" s="389"/>
      <c r="AA393" s="389"/>
      <c r="AB393" s="389"/>
      <c r="AC393" s="389"/>
      <c r="AD393" s="389"/>
      <c r="AE393" s="389"/>
      <c r="AF393" s="389"/>
      <c r="AG393" s="389"/>
      <c r="AH393" s="389"/>
      <c r="AI393" s="389"/>
      <c r="AJ393" s="389"/>
      <c r="AK393" s="389"/>
      <c r="AL393" s="389"/>
      <c r="AM393" s="389"/>
      <c r="AN393" s="389"/>
      <c r="AO393" s="389"/>
      <c r="AP393" s="389"/>
      <c r="AQ393" s="389"/>
      <c r="AR393" s="389"/>
      <c r="AS393" s="389"/>
      <c r="AT393" s="389"/>
      <c r="AU393" s="389"/>
      <c r="AV393" s="389"/>
      <c r="AW393" s="389"/>
      <c r="AX393" s="389"/>
      <c r="AY393" s="389"/>
      <c r="AZ393" s="389"/>
      <c r="BA393" s="389"/>
      <c r="BB393" s="389"/>
    </row>
    <row r="394" spans="1:54" s="410" customFormat="1" ht="30" customHeight="1">
      <c r="A394" s="396">
        <v>7131310036</v>
      </c>
      <c r="B394" s="446" t="s">
        <v>997</v>
      </c>
      <c r="C394" s="396" t="s">
        <v>100</v>
      </c>
      <c r="D394" s="397">
        <v>20558.64</v>
      </c>
      <c r="E394" s="403" t="s">
        <v>998</v>
      </c>
      <c r="F394" s="407" t="s">
        <v>379</v>
      </c>
      <c r="G394" s="395"/>
      <c r="H394" s="389"/>
      <c r="I394" s="389"/>
      <c r="J394" s="389"/>
      <c r="K394" s="389"/>
      <c r="L394" s="389"/>
      <c r="M394" s="389"/>
      <c r="N394" s="389"/>
      <c r="O394" s="389"/>
      <c r="P394" s="389"/>
      <c r="Q394" s="389"/>
      <c r="R394" s="389"/>
      <c r="S394" s="389"/>
      <c r="T394" s="389"/>
      <c r="U394" s="389"/>
      <c r="V394" s="389"/>
      <c r="W394" s="389"/>
      <c r="X394" s="389"/>
      <c r="Y394" s="389"/>
      <c r="Z394" s="389"/>
      <c r="AA394" s="389"/>
      <c r="AB394" s="389"/>
      <c r="AC394" s="389"/>
      <c r="AD394" s="389"/>
      <c r="AE394" s="389"/>
      <c r="AF394" s="389"/>
      <c r="AG394" s="389"/>
      <c r="AH394" s="389"/>
      <c r="AI394" s="389"/>
      <c r="AJ394" s="389"/>
      <c r="AK394" s="389"/>
      <c r="AL394" s="389"/>
      <c r="AM394" s="389"/>
      <c r="AN394" s="389"/>
      <c r="AO394" s="389"/>
      <c r="AP394" s="389"/>
      <c r="AQ394" s="389"/>
      <c r="AR394" s="389"/>
      <c r="AS394" s="389"/>
      <c r="AT394" s="389"/>
      <c r="AU394" s="389"/>
      <c r="AV394" s="389"/>
      <c r="AW394" s="389"/>
      <c r="AX394" s="389"/>
      <c r="AY394" s="389"/>
      <c r="AZ394" s="389"/>
      <c r="BA394" s="389"/>
      <c r="BB394" s="389"/>
    </row>
    <row r="395" spans="1:54" s="410" customFormat="1" ht="24" customHeight="1">
      <c r="A395" s="396">
        <v>7131310042</v>
      </c>
      <c r="B395" s="408" t="s">
        <v>999</v>
      </c>
      <c r="C395" s="396" t="s">
        <v>100</v>
      </c>
      <c r="D395" s="397">
        <v>26722.51</v>
      </c>
      <c r="E395" s="405"/>
      <c r="F395" s="407" t="s">
        <v>379</v>
      </c>
      <c r="G395" s="497"/>
      <c r="H395" s="389"/>
      <c r="I395" s="389"/>
      <c r="J395" s="389"/>
      <c r="K395" s="389"/>
      <c r="L395" s="389"/>
      <c r="M395" s="389"/>
      <c r="N395" s="389"/>
      <c r="O395" s="389"/>
      <c r="P395" s="389"/>
      <c r="Q395" s="389"/>
      <c r="R395" s="389"/>
      <c r="S395" s="389"/>
      <c r="T395" s="389"/>
      <c r="U395" s="389"/>
      <c r="V395" s="389"/>
      <c r="W395" s="389"/>
      <c r="X395" s="389"/>
      <c r="Y395" s="389"/>
      <c r="Z395" s="389"/>
      <c r="AA395" s="389"/>
      <c r="AB395" s="389"/>
      <c r="AC395" s="389"/>
      <c r="AD395" s="389"/>
      <c r="AE395" s="389"/>
      <c r="AF395" s="389"/>
      <c r="AG395" s="389"/>
      <c r="AH395" s="389"/>
      <c r="AI395" s="389"/>
      <c r="AJ395" s="389"/>
      <c r="AK395" s="389"/>
      <c r="AL395" s="389"/>
      <c r="AM395" s="389"/>
      <c r="AN395" s="389"/>
      <c r="AO395" s="389"/>
      <c r="AP395" s="389"/>
      <c r="AQ395" s="389"/>
      <c r="AR395" s="389"/>
      <c r="AS395" s="389"/>
      <c r="AT395" s="389"/>
      <c r="AU395" s="389"/>
      <c r="AV395" s="389"/>
      <c r="AW395" s="389"/>
      <c r="AX395" s="389"/>
      <c r="AY395" s="389"/>
      <c r="AZ395" s="389"/>
      <c r="BA395" s="389"/>
      <c r="BB395" s="389"/>
    </row>
    <row r="396" spans="1:54" ht="24" customHeight="1">
      <c r="A396" s="396">
        <v>7131397678</v>
      </c>
      <c r="B396" s="395" t="s">
        <v>312</v>
      </c>
      <c r="C396" s="396" t="s">
        <v>100</v>
      </c>
      <c r="D396" s="397">
        <v>1996.48</v>
      </c>
      <c r="E396" s="405" t="s">
        <v>1000</v>
      </c>
      <c r="F396" s="405"/>
      <c r="G396" s="425"/>
    </row>
    <row r="397" spans="1:54" s="410" customFormat="1" ht="29.25" customHeight="1">
      <c r="A397" s="406">
        <v>7131310997</v>
      </c>
      <c r="B397" s="395" t="s">
        <v>1001</v>
      </c>
      <c r="C397" s="396" t="s">
        <v>100</v>
      </c>
      <c r="D397" s="397">
        <v>1900.44</v>
      </c>
      <c r="E397" s="405" t="s">
        <v>1002</v>
      </c>
      <c r="F397" s="407" t="s">
        <v>379</v>
      </c>
      <c r="G397" s="395"/>
      <c r="H397" s="389"/>
      <c r="I397" s="389"/>
      <c r="J397" s="389"/>
      <c r="K397" s="389"/>
      <c r="L397" s="389"/>
      <c r="M397" s="389"/>
      <c r="N397" s="389"/>
      <c r="O397" s="389"/>
      <c r="P397" s="389"/>
      <c r="Q397" s="389"/>
      <c r="R397" s="389"/>
      <c r="S397" s="389"/>
      <c r="T397" s="389"/>
      <c r="U397" s="389"/>
      <c r="V397" s="389"/>
      <c r="W397" s="389"/>
      <c r="X397" s="389"/>
      <c r="Y397" s="389"/>
      <c r="Z397" s="389"/>
      <c r="AA397" s="389"/>
      <c r="AB397" s="389"/>
      <c r="AC397" s="389"/>
      <c r="AD397" s="389"/>
      <c r="AE397" s="389"/>
      <c r="AF397" s="389"/>
      <c r="AG397" s="389"/>
      <c r="AH397" s="389"/>
      <c r="AI397" s="389"/>
      <c r="AJ397" s="389"/>
      <c r="AK397" s="389"/>
      <c r="AL397" s="389"/>
      <c r="AM397" s="389"/>
      <c r="AN397" s="389"/>
      <c r="AO397" s="389"/>
      <c r="AP397" s="389"/>
      <c r="AQ397" s="389"/>
      <c r="AR397" s="389"/>
      <c r="AS397" s="389"/>
      <c r="AT397" s="389"/>
      <c r="AU397" s="389"/>
      <c r="AV397" s="389"/>
      <c r="AW397" s="389"/>
      <c r="AX397" s="389"/>
      <c r="AY397" s="389"/>
      <c r="AZ397" s="389"/>
      <c r="BA397" s="389"/>
      <c r="BB397" s="389"/>
    </row>
    <row r="398" spans="1:54" ht="24" customHeight="1">
      <c r="A398" s="502">
        <v>7131320009</v>
      </c>
      <c r="B398" s="403" t="s">
        <v>1003</v>
      </c>
      <c r="C398" s="404" t="s">
        <v>367</v>
      </c>
      <c r="D398" s="397">
        <v>3703.39</v>
      </c>
      <c r="E398" s="403" t="s">
        <v>1004</v>
      </c>
      <c r="F398" s="405"/>
      <c r="G398" s="427"/>
    </row>
    <row r="399" spans="1:54" ht="30" customHeight="1">
      <c r="A399" s="402">
        <v>7131321603</v>
      </c>
      <c r="B399" s="403" t="s">
        <v>1005</v>
      </c>
      <c r="C399" s="404" t="s">
        <v>367</v>
      </c>
      <c r="D399" s="397">
        <v>4247.08</v>
      </c>
      <c r="E399" s="405"/>
      <c r="F399" s="405"/>
      <c r="G399" s="430" t="s">
        <v>978</v>
      </c>
      <c r="K399" s="469"/>
    </row>
    <row r="400" spans="1:54" ht="24" customHeight="1">
      <c r="A400" s="402">
        <v>7131324780</v>
      </c>
      <c r="B400" s="403" t="s">
        <v>1006</v>
      </c>
      <c r="C400" s="404" t="s">
        <v>367</v>
      </c>
      <c r="D400" s="397">
        <v>4444.05</v>
      </c>
      <c r="E400" s="405"/>
      <c r="F400" s="405"/>
      <c r="G400" s="427"/>
    </row>
    <row r="401" spans="1:54" ht="24" customHeight="1">
      <c r="A401" s="460">
        <v>7131324806</v>
      </c>
      <c r="B401" s="403" t="s">
        <v>1007</v>
      </c>
      <c r="C401" s="404" t="s">
        <v>367</v>
      </c>
      <c r="D401" s="397">
        <v>6697.87</v>
      </c>
      <c r="E401" s="405" t="s">
        <v>1008</v>
      </c>
      <c r="F401" s="405"/>
      <c r="G401" s="427"/>
    </row>
    <row r="402" spans="1:54" ht="24" customHeight="1">
      <c r="A402" s="394">
        <v>7131329275</v>
      </c>
      <c r="B402" s="395" t="s">
        <v>1009</v>
      </c>
      <c r="C402" s="396" t="s">
        <v>100</v>
      </c>
      <c r="D402" s="397">
        <v>7969.56</v>
      </c>
      <c r="E402" s="405"/>
      <c r="F402" s="405"/>
      <c r="G402" s="427"/>
    </row>
    <row r="403" spans="1:54" s="410" customFormat="1" ht="30" customHeight="1">
      <c r="A403" s="394">
        <v>7131334001</v>
      </c>
      <c r="B403" s="446" t="s">
        <v>1010</v>
      </c>
      <c r="C403" s="396" t="s">
        <v>367</v>
      </c>
      <c r="D403" s="397">
        <v>7345.5</v>
      </c>
      <c r="E403" s="403" t="s">
        <v>1011</v>
      </c>
      <c r="F403" s="405"/>
      <c r="G403" s="446"/>
      <c r="H403" s="389"/>
      <c r="I403" s="503"/>
      <c r="J403" s="389"/>
      <c r="K403" s="389"/>
      <c r="L403" s="389"/>
      <c r="M403" s="389"/>
      <c r="N403" s="389"/>
      <c r="O403" s="389"/>
      <c r="P403" s="389"/>
      <c r="Q403" s="389"/>
      <c r="R403" s="389"/>
      <c r="S403" s="389"/>
      <c r="T403" s="389"/>
      <c r="U403" s="389"/>
      <c r="V403" s="389"/>
      <c r="W403" s="389"/>
      <c r="X403" s="389"/>
      <c r="Y403" s="389"/>
      <c r="Z403" s="389"/>
      <c r="AA403" s="389"/>
      <c r="AB403" s="389"/>
      <c r="AC403" s="389"/>
      <c r="AD403" s="389"/>
      <c r="AE403" s="389"/>
      <c r="AF403" s="389"/>
      <c r="AG403" s="389"/>
      <c r="AH403" s="389"/>
      <c r="AI403" s="389"/>
      <c r="AJ403" s="389"/>
      <c r="AK403" s="389"/>
      <c r="AL403" s="389"/>
      <c r="AM403" s="389"/>
      <c r="AN403" s="389"/>
      <c r="AO403" s="389"/>
      <c r="AP403" s="389"/>
      <c r="AQ403" s="389"/>
      <c r="AR403" s="389"/>
      <c r="AS403" s="389"/>
      <c r="AT403" s="389"/>
      <c r="AU403" s="389"/>
      <c r="AV403" s="389"/>
      <c r="AW403" s="389"/>
      <c r="AX403" s="389"/>
      <c r="AY403" s="389"/>
      <c r="AZ403" s="389"/>
      <c r="BA403" s="389"/>
      <c r="BB403" s="389"/>
    </row>
    <row r="404" spans="1:54" s="410" customFormat="1" ht="37.5" customHeight="1">
      <c r="A404" s="394">
        <v>7131334002</v>
      </c>
      <c r="B404" s="446" t="s">
        <v>1012</v>
      </c>
      <c r="C404" s="396" t="s">
        <v>367</v>
      </c>
      <c r="D404" s="397">
        <v>7468.29</v>
      </c>
      <c r="E404" s="403" t="s">
        <v>1013</v>
      </c>
      <c r="F404" s="405"/>
      <c r="G404" s="395"/>
      <c r="H404" s="389"/>
      <c r="I404" s="503"/>
      <c r="J404" s="389"/>
      <c r="K404" s="389"/>
      <c r="L404" s="389"/>
      <c r="M404" s="389"/>
      <c r="N404" s="389"/>
      <c r="O404" s="389"/>
      <c r="P404" s="389"/>
      <c r="Q404" s="389"/>
      <c r="R404" s="389"/>
      <c r="S404" s="389"/>
      <c r="T404" s="389"/>
      <c r="U404" s="389"/>
      <c r="V404" s="389"/>
      <c r="W404" s="389"/>
      <c r="X404" s="389"/>
      <c r="Y404" s="389"/>
      <c r="Z404" s="389"/>
      <c r="AA404" s="389"/>
      <c r="AB404" s="389"/>
      <c r="AC404" s="389"/>
      <c r="AD404" s="389"/>
      <c r="AE404" s="389"/>
      <c r="AF404" s="389"/>
      <c r="AG404" s="389"/>
      <c r="AH404" s="389"/>
      <c r="AI404" s="389"/>
      <c r="AJ404" s="389"/>
      <c r="AK404" s="389"/>
      <c r="AL404" s="389"/>
      <c r="AM404" s="389"/>
      <c r="AN404" s="389"/>
      <c r="AO404" s="389"/>
      <c r="AP404" s="389"/>
      <c r="AQ404" s="389"/>
      <c r="AR404" s="389"/>
      <c r="AS404" s="389"/>
      <c r="AT404" s="389"/>
      <c r="AU404" s="389"/>
      <c r="AV404" s="389"/>
      <c r="AW404" s="389"/>
      <c r="AX404" s="389"/>
      <c r="AY404" s="389"/>
      <c r="AZ404" s="389"/>
      <c r="BA404" s="389"/>
      <c r="BB404" s="389"/>
    </row>
    <row r="405" spans="1:54" s="410" customFormat="1" ht="24" customHeight="1">
      <c r="A405" s="394">
        <v>7131399007</v>
      </c>
      <c r="B405" s="395" t="s">
        <v>1014</v>
      </c>
      <c r="C405" s="396" t="s">
        <v>367</v>
      </c>
      <c r="D405" s="397">
        <v>1239</v>
      </c>
      <c r="E405" s="405"/>
      <c r="F405" s="405"/>
      <c r="G405" s="427"/>
      <c r="H405" s="389"/>
      <c r="I405" s="503"/>
      <c r="J405" s="389"/>
      <c r="K405" s="389"/>
      <c r="L405" s="389"/>
      <c r="M405" s="389"/>
      <c r="N405" s="389"/>
      <c r="O405" s="389"/>
      <c r="P405" s="389"/>
      <c r="Q405" s="389"/>
      <c r="R405" s="389"/>
      <c r="S405" s="389"/>
      <c r="T405" s="389"/>
      <c r="U405" s="389"/>
      <c r="V405" s="389"/>
      <c r="W405" s="389"/>
      <c r="X405" s="389"/>
      <c r="Y405" s="389"/>
      <c r="Z405" s="389"/>
      <c r="AA405" s="389"/>
      <c r="AB405" s="389"/>
      <c r="AC405" s="389"/>
      <c r="AD405" s="389"/>
      <c r="AE405" s="389"/>
      <c r="AF405" s="389"/>
      <c r="AG405" s="389"/>
      <c r="AH405" s="389"/>
      <c r="AI405" s="389"/>
      <c r="AJ405" s="389"/>
      <c r="AK405" s="389"/>
      <c r="AL405" s="389"/>
      <c r="AM405" s="389"/>
      <c r="AN405" s="389"/>
      <c r="AO405" s="389"/>
      <c r="AP405" s="389"/>
      <c r="AQ405" s="389"/>
      <c r="AR405" s="389"/>
      <c r="AS405" s="389"/>
      <c r="AT405" s="389"/>
      <c r="AU405" s="389"/>
      <c r="AV405" s="389"/>
      <c r="AW405" s="389"/>
      <c r="AX405" s="389"/>
      <c r="AY405" s="389"/>
      <c r="AZ405" s="389"/>
      <c r="BA405" s="389"/>
      <c r="BB405" s="389"/>
    </row>
    <row r="406" spans="1:54" s="410" customFormat="1" ht="24" customHeight="1">
      <c r="A406" s="504">
        <v>7131300008</v>
      </c>
      <c r="B406" s="446" t="s">
        <v>1015</v>
      </c>
      <c r="C406" s="451" t="s">
        <v>367</v>
      </c>
      <c r="D406" s="397">
        <v>3024.75</v>
      </c>
      <c r="E406" s="405"/>
      <c r="F406" s="405"/>
      <c r="G406" s="398"/>
      <c r="H406" s="389"/>
      <c r="I406" s="503"/>
      <c r="J406" s="389"/>
      <c r="K406" s="389"/>
      <c r="L406" s="389"/>
      <c r="M406" s="389"/>
      <c r="N406" s="389"/>
      <c r="O406" s="389"/>
      <c r="P406" s="389"/>
      <c r="Q406" s="389"/>
      <c r="R406" s="389"/>
      <c r="S406" s="389"/>
      <c r="T406" s="389"/>
      <c r="U406" s="389"/>
      <c r="V406" s="389"/>
      <c r="W406" s="389"/>
      <c r="X406" s="389"/>
      <c r="Y406" s="389"/>
      <c r="Z406" s="389"/>
      <c r="AA406" s="389"/>
      <c r="AB406" s="389"/>
      <c r="AC406" s="389"/>
      <c r="AD406" s="389"/>
      <c r="AE406" s="389"/>
      <c r="AF406" s="389"/>
      <c r="AG406" s="389"/>
      <c r="AH406" s="389"/>
      <c r="AI406" s="389"/>
      <c r="AJ406" s="389"/>
      <c r="AK406" s="389"/>
      <c r="AL406" s="389"/>
      <c r="AM406" s="389"/>
      <c r="AN406" s="389"/>
      <c r="AO406" s="389"/>
      <c r="AP406" s="389"/>
      <c r="AQ406" s="389"/>
      <c r="AR406" s="389"/>
      <c r="AS406" s="389"/>
      <c r="AT406" s="389"/>
      <c r="AU406" s="389"/>
      <c r="AV406" s="389"/>
      <c r="AW406" s="389"/>
      <c r="AX406" s="389"/>
      <c r="AY406" s="389"/>
      <c r="AZ406" s="389"/>
      <c r="BA406" s="389"/>
      <c r="BB406" s="389"/>
    </row>
    <row r="407" spans="1:54" s="410" customFormat="1" ht="24" customHeight="1">
      <c r="A407" s="504">
        <v>7131300009</v>
      </c>
      <c r="B407" s="499" t="s">
        <v>1016</v>
      </c>
      <c r="C407" s="451" t="s">
        <v>367</v>
      </c>
      <c r="D407" s="397">
        <v>3599</v>
      </c>
      <c r="E407" s="405"/>
      <c r="F407" s="405"/>
      <c r="G407" s="505"/>
      <c r="H407" s="389"/>
      <c r="I407" s="503"/>
      <c r="J407" s="389"/>
      <c r="K407" s="389"/>
      <c r="L407" s="389"/>
      <c r="M407" s="389"/>
      <c r="N407" s="389"/>
      <c r="O407" s="389"/>
      <c r="P407" s="389"/>
      <c r="Q407" s="389"/>
      <c r="R407" s="389"/>
      <c r="S407" s="389"/>
      <c r="T407" s="389"/>
      <c r="U407" s="389"/>
      <c r="V407" s="389"/>
      <c r="W407" s="389"/>
      <c r="X407" s="389"/>
      <c r="Y407" s="389"/>
      <c r="Z407" s="389"/>
      <c r="AA407" s="389"/>
      <c r="AB407" s="389"/>
      <c r="AC407" s="389"/>
      <c r="AD407" s="389"/>
      <c r="AE407" s="389"/>
      <c r="AF407" s="389"/>
      <c r="AG407" s="389"/>
      <c r="AH407" s="389"/>
      <c r="AI407" s="389"/>
      <c r="AJ407" s="389"/>
      <c r="AK407" s="389"/>
      <c r="AL407" s="389"/>
      <c r="AM407" s="389"/>
      <c r="AN407" s="389"/>
      <c r="AO407" s="389"/>
      <c r="AP407" s="389"/>
      <c r="AQ407" s="389"/>
      <c r="AR407" s="389"/>
      <c r="AS407" s="389"/>
      <c r="AT407" s="389"/>
      <c r="AU407" s="389"/>
      <c r="AV407" s="389"/>
      <c r="AW407" s="389"/>
      <c r="AX407" s="389"/>
      <c r="AY407" s="389"/>
      <c r="AZ407" s="389"/>
      <c r="BA407" s="389"/>
      <c r="BB407" s="389"/>
    </row>
    <row r="408" spans="1:54" s="410" customFormat="1" ht="30" customHeight="1">
      <c r="A408" s="504">
        <v>7131300010</v>
      </c>
      <c r="B408" s="499" t="s">
        <v>1017</v>
      </c>
      <c r="C408" s="451" t="s">
        <v>367</v>
      </c>
      <c r="D408" s="397">
        <v>37170</v>
      </c>
      <c r="E408" s="405"/>
      <c r="F408" s="405"/>
      <c r="G408" s="505"/>
      <c r="H408" s="389"/>
      <c r="I408" s="503"/>
      <c r="J408" s="389"/>
      <c r="K408" s="389"/>
      <c r="L408" s="389"/>
      <c r="M408" s="389"/>
      <c r="N408" s="389"/>
      <c r="O408" s="389"/>
      <c r="P408" s="389"/>
      <c r="Q408" s="389"/>
      <c r="R408" s="389"/>
      <c r="S408" s="389"/>
      <c r="T408" s="389"/>
      <c r="U408" s="389"/>
      <c r="V408" s="389"/>
      <c r="W408" s="389"/>
      <c r="X408" s="389"/>
      <c r="Y408" s="389"/>
      <c r="Z408" s="389"/>
      <c r="AA408" s="389"/>
      <c r="AB408" s="389"/>
      <c r="AC408" s="389"/>
      <c r="AD408" s="389"/>
      <c r="AE408" s="389"/>
      <c r="AF408" s="389"/>
      <c r="AG408" s="389"/>
      <c r="AH408" s="389"/>
      <c r="AI408" s="389"/>
      <c r="AJ408" s="389"/>
      <c r="AK408" s="389"/>
      <c r="AL408" s="389"/>
      <c r="AM408" s="389"/>
      <c r="AN408" s="389"/>
      <c r="AO408" s="389"/>
      <c r="AP408" s="389"/>
      <c r="AQ408" s="389"/>
      <c r="AR408" s="389"/>
      <c r="AS408" s="389"/>
      <c r="AT408" s="389"/>
      <c r="AU408" s="389"/>
      <c r="AV408" s="389"/>
      <c r="AW408" s="389"/>
      <c r="AX408" s="389"/>
      <c r="AY408" s="389"/>
      <c r="AZ408" s="389"/>
      <c r="BA408" s="389"/>
      <c r="BB408" s="389"/>
    </row>
    <row r="409" spans="1:54" ht="24" customHeight="1">
      <c r="A409" s="402">
        <v>7131338004</v>
      </c>
      <c r="B409" s="403" t="s">
        <v>1018</v>
      </c>
      <c r="C409" s="404" t="s">
        <v>367</v>
      </c>
      <c r="D409" s="397">
        <v>75134.75</v>
      </c>
      <c r="E409" s="405"/>
      <c r="F409" s="405"/>
      <c r="G409" s="430" t="s">
        <v>978</v>
      </c>
      <c r="K409" s="469"/>
    </row>
    <row r="410" spans="1:54" ht="24" customHeight="1">
      <c r="A410" s="460">
        <v>7131338025</v>
      </c>
      <c r="B410" s="403" t="s">
        <v>1019</v>
      </c>
      <c r="C410" s="404" t="s">
        <v>367</v>
      </c>
      <c r="D410" s="397">
        <v>64.959999999999994</v>
      </c>
      <c r="E410" s="403" t="s">
        <v>1020</v>
      </c>
      <c r="F410" s="405"/>
      <c r="G410" s="427"/>
    </row>
    <row r="411" spans="1:54" ht="24" customHeight="1">
      <c r="A411" s="402">
        <v>7131387501</v>
      </c>
      <c r="B411" s="403" t="s">
        <v>1021</v>
      </c>
      <c r="C411" s="404" t="s">
        <v>367</v>
      </c>
      <c r="D411" s="397">
        <v>316.08</v>
      </c>
      <c r="E411" s="428"/>
      <c r="F411" s="428"/>
      <c r="G411" s="427"/>
    </row>
    <row r="412" spans="1:54" ht="24" customHeight="1">
      <c r="A412" s="402">
        <v>7131387502</v>
      </c>
      <c r="B412" s="403" t="s">
        <v>1022</v>
      </c>
      <c r="C412" s="404" t="s">
        <v>367</v>
      </c>
      <c r="D412" s="397">
        <v>625.36</v>
      </c>
      <c r="E412" s="405" t="s">
        <v>1023</v>
      </c>
      <c r="F412" s="405"/>
      <c r="G412" s="427"/>
    </row>
    <row r="413" spans="1:54" ht="24" customHeight="1">
      <c r="A413" s="402">
        <v>7131390014</v>
      </c>
      <c r="B413" s="403" t="s">
        <v>1024</v>
      </c>
      <c r="C413" s="404" t="s">
        <v>367</v>
      </c>
      <c r="D413" s="397">
        <v>240.06</v>
      </c>
      <c r="E413" s="398"/>
      <c r="F413" s="398"/>
      <c r="G413" s="427"/>
    </row>
    <row r="414" spans="1:54" ht="24" customHeight="1">
      <c r="A414" s="402">
        <v>7131390015</v>
      </c>
      <c r="B414" s="403" t="s">
        <v>1025</v>
      </c>
      <c r="C414" s="404" t="s">
        <v>367</v>
      </c>
      <c r="D414" s="397">
        <v>41.51</v>
      </c>
      <c r="E414" s="398"/>
      <c r="F414" s="398"/>
      <c r="G414" s="427"/>
    </row>
    <row r="415" spans="1:54" ht="24" customHeight="1">
      <c r="A415" s="402">
        <v>7131390016</v>
      </c>
      <c r="B415" s="403" t="s">
        <v>1026</v>
      </c>
      <c r="C415" s="404" t="s">
        <v>367</v>
      </c>
      <c r="D415" s="397">
        <v>581.57000000000005</v>
      </c>
      <c r="E415" s="398"/>
      <c r="F415" s="398"/>
      <c r="G415" s="427"/>
    </row>
    <row r="416" spans="1:54" ht="24" customHeight="1">
      <c r="A416" s="394">
        <v>7131820031</v>
      </c>
      <c r="B416" s="395" t="s">
        <v>1027</v>
      </c>
      <c r="C416" s="396" t="s">
        <v>100</v>
      </c>
      <c r="D416" s="397">
        <v>123.51</v>
      </c>
      <c r="E416" s="398"/>
      <c r="F416" s="398"/>
      <c r="G416" s="427"/>
    </row>
    <row r="417" spans="1:54" ht="24" customHeight="1">
      <c r="A417" s="394">
        <v>7131820032</v>
      </c>
      <c r="B417" s="395" t="s">
        <v>1028</v>
      </c>
      <c r="C417" s="396" t="s">
        <v>100</v>
      </c>
      <c r="D417" s="397">
        <v>123.51</v>
      </c>
      <c r="E417" s="403" t="s">
        <v>1029</v>
      </c>
      <c r="F417" s="428"/>
      <c r="G417" s="427"/>
    </row>
    <row r="418" spans="1:54" ht="24" customHeight="1">
      <c r="A418" s="394">
        <v>7131820033</v>
      </c>
      <c r="B418" s="395" t="s">
        <v>1030</v>
      </c>
      <c r="C418" s="396" t="s">
        <v>100</v>
      </c>
      <c r="D418" s="397">
        <v>523.44000000000005</v>
      </c>
      <c r="E418" s="428"/>
      <c r="F418" s="428"/>
      <c r="G418" s="427"/>
    </row>
    <row r="419" spans="1:54" ht="24" customHeight="1">
      <c r="A419" s="394">
        <v>7131820034</v>
      </c>
      <c r="B419" s="395" t="s">
        <v>1031</v>
      </c>
      <c r="C419" s="396" t="s">
        <v>100</v>
      </c>
      <c r="D419" s="397">
        <v>523.44000000000005</v>
      </c>
      <c r="E419" s="428"/>
      <c r="F419" s="428"/>
      <c r="G419" s="427"/>
    </row>
    <row r="420" spans="1:54" ht="30" customHeight="1">
      <c r="A420" s="394">
        <v>7131820035</v>
      </c>
      <c r="B420" s="395" t="s">
        <v>1032</v>
      </c>
      <c r="C420" s="396" t="s">
        <v>100</v>
      </c>
      <c r="D420" s="397">
        <v>3486.76</v>
      </c>
      <c r="E420" s="428"/>
      <c r="F420" s="428"/>
      <c r="G420" s="427"/>
    </row>
    <row r="421" spans="1:54" ht="30" customHeight="1">
      <c r="A421" s="394">
        <v>7131820036</v>
      </c>
      <c r="B421" s="395" t="s">
        <v>1033</v>
      </c>
      <c r="C421" s="396" t="s">
        <v>100</v>
      </c>
      <c r="D421" s="397">
        <v>3777.83</v>
      </c>
      <c r="E421" s="428"/>
      <c r="F421" s="428"/>
      <c r="G421" s="427"/>
    </row>
    <row r="422" spans="1:54" ht="30" customHeight="1">
      <c r="A422" s="394">
        <v>7131820037</v>
      </c>
      <c r="B422" s="395" t="s">
        <v>1034</v>
      </c>
      <c r="C422" s="396" t="s">
        <v>100</v>
      </c>
      <c r="D422" s="397">
        <v>3777.83</v>
      </c>
      <c r="E422" s="428"/>
      <c r="F422" s="428"/>
      <c r="G422" s="427"/>
    </row>
    <row r="423" spans="1:54" ht="24" customHeight="1">
      <c r="A423" s="394">
        <v>7131820038</v>
      </c>
      <c r="B423" s="395" t="s">
        <v>1035</v>
      </c>
      <c r="C423" s="396" t="s">
        <v>100</v>
      </c>
      <c r="D423" s="397">
        <v>2760.31</v>
      </c>
      <c r="E423" s="428"/>
      <c r="F423" s="428"/>
      <c r="G423" s="427"/>
    </row>
    <row r="424" spans="1:54" ht="24" customHeight="1">
      <c r="A424" s="394">
        <v>7131820039</v>
      </c>
      <c r="B424" s="395" t="s">
        <v>1036</v>
      </c>
      <c r="C424" s="396" t="s">
        <v>100</v>
      </c>
      <c r="D424" s="397">
        <v>6320.45</v>
      </c>
      <c r="E424" s="403" t="s">
        <v>1037</v>
      </c>
      <c r="F424" s="405"/>
      <c r="G424" s="427"/>
    </row>
    <row r="425" spans="1:54" s="410" customFormat="1" ht="30" customHeight="1">
      <c r="A425" s="411">
        <v>7131900005</v>
      </c>
      <c r="B425" s="446" t="s">
        <v>1038</v>
      </c>
      <c r="C425" s="396" t="s">
        <v>100</v>
      </c>
      <c r="D425" s="397">
        <v>982.68039999999996</v>
      </c>
      <c r="E425" s="405" t="s">
        <v>1039</v>
      </c>
      <c r="F425" s="506"/>
      <c r="G425" s="403"/>
      <c r="H425" s="389"/>
      <c r="I425" s="389"/>
      <c r="J425" s="389"/>
      <c r="K425" s="389"/>
      <c r="L425" s="389"/>
      <c r="M425" s="389"/>
      <c r="N425" s="389"/>
      <c r="O425" s="389"/>
      <c r="P425" s="389"/>
      <c r="Q425" s="389"/>
      <c r="R425" s="389"/>
      <c r="S425" s="389"/>
      <c r="T425" s="389"/>
      <c r="U425" s="389"/>
      <c r="V425" s="389"/>
      <c r="W425" s="389"/>
      <c r="X425" s="389"/>
      <c r="Y425" s="389"/>
      <c r="Z425" s="389"/>
      <c r="AA425" s="389"/>
      <c r="AB425" s="389"/>
      <c r="AC425" s="389"/>
      <c r="AD425" s="389"/>
      <c r="AE425" s="389"/>
      <c r="AF425" s="389"/>
      <c r="AG425" s="389"/>
      <c r="AH425" s="389"/>
      <c r="AI425" s="389"/>
      <c r="AJ425" s="389"/>
      <c r="AK425" s="389"/>
      <c r="AL425" s="389"/>
      <c r="AM425" s="389"/>
      <c r="AN425" s="389"/>
      <c r="AO425" s="389"/>
      <c r="AP425" s="389"/>
      <c r="AQ425" s="389"/>
      <c r="AR425" s="389"/>
      <c r="AS425" s="389"/>
      <c r="AT425" s="389"/>
      <c r="AU425" s="389"/>
      <c r="AV425" s="389"/>
      <c r="AW425" s="389"/>
      <c r="AX425" s="389"/>
      <c r="AY425" s="389"/>
      <c r="AZ425" s="389"/>
      <c r="BA425" s="389"/>
      <c r="BB425" s="389"/>
    </row>
    <row r="426" spans="1:54" ht="30" customHeight="1">
      <c r="A426" s="394">
        <v>7131900033</v>
      </c>
      <c r="B426" s="403" t="s">
        <v>1040</v>
      </c>
      <c r="C426" s="396" t="s">
        <v>96</v>
      </c>
      <c r="D426" s="397">
        <v>8.2799999999999994</v>
      </c>
      <c r="E426" s="403" t="s">
        <v>1041</v>
      </c>
      <c r="F426" s="405"/>
      <c r="G426" s="427"/>
    </row>
    <row r="427" spans="1:54" ht="24" customHeight="1">
      <c r="A427" s="394">
        <v>7131900071</v>
      </c>
      <c r="B427" s="395" t="s">
        <v>1042</v>
      </c>
      <c r="C427" s="396" t="s">
        <v>100</v>
      </c>
      <c r="D427" s="397">
        <v>332.61</v>
      </c>
      <c r="E427" s="405" t="s">
        <v>1043</v>
      </c>
      <c r="F427" s="405"/>
      <c r="G427" s="427"/>
    </row>
    <row r="428" spans="1:54" ht="24" customHeight="1">
      <c r="A428" s="394">
        <v>7131900072</v>
      </c>
      <c r="B428" s="395" t="s">
        <v>1044</v>
      </c>
      <c r="C428" s="396" t="s">
        <v>100</v>
      </c>
      <c r="D428" s="397">
        <v>511.36</v>
      </c>
      <c r="E428" s="405" t="s">
        <v>1045</v>
      </c>
      <c r="F428" s="405"/>
      <c r="G428" s="427"/>
    </row>
    <row r="429" spans="1:54" ht="24" customHeight="1">
      <c r="A429" s="394">
        <v>7131900625</v>
      </c>
      <c r="B429" s="403" t="s">
        <v>1046</v>
      </c>
      <c r="C429" s="396" t="s">
        <v>96</v>
      </c>
      <c r="D429" s="397">
        <v>14.19</v>
      </c>
      <c r="E429" s="403" t="s">
        <v>1047</v>
      </c>
      <c r="F429" s="405"/>
      <c r="G429" s="427"/>
    </row>
    <row r="430" spans="1:54" ht="24" customHeight="1">
      <c r="A430" s="394">
        <v>7131900650</v>
      </c>
      <c r="B430" s="403" t="s">
        <v>1048</v>
      </c>
      <c r="C430" s="396" t="s">
        <v>96</v>
      </c>
      <c r="D430" s="397">
        <v>15.38</v>
      </c>
      <c r="E430" s="403" t="s">
        <v>1049</v>
      </c>
      <c r="F430" s="405"/>
      <c r="G430" s="427"/>
    </row>
    <row r="431" spans="1:54" ht="24" customHeight="1">
      <c r="A431" s="411">
        <v>7131900876</v>
      </c>
      <c r="B431" s="395" t="s">
        <v>1050</v>
      </c>
      <c r="C431" s="396" t="s">
        <v>100</v>
      </c>
      <c r="D431" s="397">
        <v>327.89</v>
      </c>
      <c r="E431" s="405" t="s">
        <v>1051</v>
      </c>
      <c r="F431" s="405"/>
      <c r="G431" s="427"/>
    </row>
    <row r="432" spans="1:54" ht="24" customHeight="1">
      <c r="A432" s="394">
        <v>7131900807</v>
      </c>
      <c r="B432" s="395" t="s">
        <v>1052</v>
      </c>
      <c r="C432" s="396" t="s">
        <v>100</v>
      </c>
      <c r="D432" s="397">
        <v>127.85</v>
      </c>
      <c r="E432" s="405" t="s">
        <v>1051</v>
      </c>
      <c r="F432" s="405" t="s">
        <v>410</v>
      </c>
      <c r="G432" s="427"/>
    </row>
    <row r="433" spans="1:54" ht="24" customHeight="1">
      <c r="A433" s="411">
        <v>7131900880</v>
      </c>
      <c r="B433" s="395" t="s">
        <v>1053</v>
      </c>
      <c r="C433" s="396" t="s">
        <v>100</v>
      </c>
      <c r="D433" s="397">
        <v>823.85</v>
      </c>
      <c r="E433" s="405" t="s">
        <v>1054</v>
      </c>
      <c r="F433" s="405"/>
      <c r="G433" s="427"/>
    </row>
    <row r="434" spans="1:54" ht="24" customHeight="1">
      <c r="A434" s="411">
        <v>7131900881</v>
      </c>
      <c r="B434" s="395" t="s">
        <v>1055</v>
      </c>
      <c r="C434" s="396" t="s">
        <v>100</v>
      </c>
      <c r="D434" s="397">
        <v>911.45</v>
      </c>
      <c r="E434" s="405" t="s">
        <v>1056</v>
      </c>
      <c r="F434" s="405"/>
      <c r="G434" s="427"/>
    </row>
    <row r="435" spans="1:54" s="410" customFormat="1" ht="24" customHeight="1">
      <c r="A435" s="394">
        <v>7131900969</v>
      </c>
      <c r="B435" s="403" t="s">
        <v>1057</v>
      </c>
      <c r="C435" s="396" t="s">
        <v>18</v>
      </c>
      <c r="D435" s="397">
        <v>1041.1199999999999</v>
      </c>
      <c r="E435" s="403" t="s">
        <v>1058</v>
      </c>
      <c r="F435" s="405"/>
      <c r="G435" s="427"/>
      <c r="H435" s="389"/>
      <c r="I435" s="389"/>
      <c r="J435" s="389"/>
      <c r="K435" s="389"/>
      <c r="L435" s="389"/>
      <c r="M435" s="389"/>
      <c r="N435" s="389"/>
      <c r="O435" s="389"/>
      <c r="P435" s="389"/>
      <c r="Q435" s="389"/>
      <c r="R435" s="389"/>
      <c r="S435" s="389"/>
      <c r="T435" s="389"/>
      <c r="U435" s="389"/>
      <c r="V435" s="389"/>
      <c r="W435" s="389"/>
      <c r="X435" s="389"/>
      <c r="Y435" s="389"/>
      <c r="Z435" s="389"/>
      <c r="AA435" s="389"/>
      <c r="AB435" s="389"/>
      <c r="AC435" s="389"/>
      <c r="AD435" s="389"/>
      <c r="AE435" s="389"/>
      <c r="AF435" s="389"/>
      <c r="AG435" s="389"/>
      <c r="AH435" s="389"/>
      <c r="AI435" s="389"/>
      <c r="AJ435" s="389"/>
      <c r="AK435" s="389"/>
      <c r="AL435" s="389"/>
      <c r="AM435" s="389"/>
      <c r="AN435" s="389"/>
      <c r="AO435" s="389"/>
      <c r="AP435" s="389"/>
      <c r="AQ435" s="389"/>
      <c r="AR435" s="389"/>
      <c r="AS435" s="389"/>
      <c r="AT435" s="389"/>
      <c r="AU435" s="389"/>
      <c r="AV435" s="389"/>
      <c r="AW435" s="389"/>
      <c r="AX435" s="389"/>
      <c r="AY435" s="389"/>
      <c r="AZ435" s="389"/>
      <c r="BA435" s="389"/>
      <c r="BB435" s="389"/>
    </row>
    <row r="436" spans="1:54" s="410" customFormat="1" ht="24" customHeight="1">
      <c r="A436" s="394">
        <v>7131900971</v>
      </c>
      <c r="B436" s="403" t="s">
        <v>1059</v>
      </c>
      <c r="C436" s="396" t="s">
        <v>18</v>
      </c>
      <c r="D436" s="397">
        <v>1041.1199999999999</v>
      </c>
      <c r="E436" s="403" t="s">
        <v>1060</v>
      </c>
      <c r="F436" s="405"/>
      <c r="G436" s="427"/>
      <c r="H436" s="389"/>
      <c r="I436" s="389"/>
      <c r="J436" s="389"/>
      <c r="K436" s="389"/>
      <c r="L436" s="389"/>
      <c r="M436" s="389"/>
      <c r="N436" s="389"/>
      <c r="O436" s="389"/>
      <c r="P436" s="389"/>
      <c r="Q436" s="389"/>
      <c r="R436" s="389"/>
      <c r="S436" s="389"/>
      <c r="T436" s="389"/>
      <c r="U436" s="389"/>
      <c r="V436" s="389"/>
      <c r="W436" s="389"/>
      <c r="X436" s="389"/>
      <c r="Y436" s="389"/>
      <c r="Z436" s="389"/>
      <c r="AA436" s="389"/>
      <c r="AB436" s="389"/>
      <c r="AC436" s="389"/>
      <c r="AD436" s="389"/>
      <c r="AE436" s="389"/>
      <c r="AF436" s="389"/>
      <c r="AG436" s="389"/>
      <c r="AH436" s="389"/>
      <c r="AI436" s="389"/>
      <c r="AJ436" s="389"/>
      <c r="AK436" s="389"/>
      <c r="AL436" s="389"/>
      <c r="AM436" s="389"/>
      <c r="AN436" s="389"/>
      <c r="AO436" s="389"/>
      <c r="AP436" s="389"/>
      <c r="AQ436" s="389"/>
      <c r="AR436" s="389"/>
      <c r="AS436" s="389"/>
      <c r="AT436" s="389"/>
      <c r="AU436" s="389"/>
      <c r="AV436" s="389"/>
      <c r="AW436" s="389"/>
      <c r="AX436" s="389"/>
      <c r="AY436" s="389"/>
      <c r="AZ436" s="389"/>
      <c r="BA436" s="389"/>
      <c r="BB436" s="389"/>
    </row>
    <row r="437" spans="1:54" s="410" customFormat="1" ht="24" customHeight="1">
      <c r="A437" s="394">
        <v>7131900973</v>
      </c>
      <c r="B437" s="403" t="s">
        <v>1061</v>
      </c>
      <c r="C437" s="396" t="s">
        <v>18</v>
      </c>
      <c r="D437" s="397">
        <v>1008.94</v>
      </c>
      <c r="E437" s="403" t="s">
        <v>1062</v>
      </c>
      <c r="F437" s="405"/>
      <c r="G437" s="427"/>
      <c r="H437" s="389"/>
      <c r="I437" s="389"/>
      <c r="J437" s="389"/>
      <c r="K437" s="389"/>
      <c r="L437" s="389"/>
      <c r="M437" s="389"/>
      <c r="N437" s="389"/>
      <c r="O437" s="389"/>
      <c r="P437" s="389"/>
      <c r="Q437" s="389"/>
      <c r="R437" s="389"/>
      <c r="S437" s="389"/>
      <c r="T437" s="389"/>
      <c r="U437" s="389"/>
      <c r="V437" s="389"/>
      <c r="W437" s="389"/>
      <c r="X437" s="389"/>
      <c r="Y437" s="389"/>
      <c r="Z437" s="389"/>
      <c r="AA437" s="389"/>
      <c r="AB437" s="389"/>
      <c r="AC437" s="389"/>
      <c r="AD437" s="389"/>
      <c r="AE437" s="389"/>
      <c r="AF437" s="389"/>
      <c r="AG437" s="389"/>
      <c r="AH437" s="389"/>
      <c r="AI437" s="389"/>
      <c r="AJ437" s="389"/>
      <c r="AK437" s="389"/>
      <c r="AL437" s="389"/>
      <c r="AM437" s="389"/>
      <c r="AN437" s="389"/>
      <c r="AO437" s="389"/>
      <c r="AP437" s="389"/>
      <c r="AQ437" s="389"/>
      <c r="AR437" s="389"/>
      <c r="AS437" s="389"/>
      <c r="AT437" s="389"/>
      <c r="AU437" s="389"/>
      <c r="AV437" s="389"/>
      <c r="AW437" s="389"/>
      <c r="AX437" s="389"/>
      <c r="AY437" s="389"/>
      <c r="AZ437" s="389"/>
      <c r="BA437" s="389"/>
      <c r="BB437" s="389"/>
    </row>
    <row r="438" spans="1:54" s="410" customFormat="1" ht="24" customHeight="1">
      <c r="A438" s="394">
        <v>7131900975</v>
      </c>
      <c r="B438" s="403" t="s">
        <v>1063</v>
      </c>
      <c r="C438" s="396" t="s">
        <v>18</v>
      </c>
      <c r="D438" s="397">
        <v>1008.9</v>
      </c>
      <c r="E438" s="403" t="s">
        <v>1064</v>
      </c>
      <c r="F438" s="405"/>
      <c r="G438" s="427"/>
      <c r="H438" s="389"/>
      <c r="I438" s="389"/>
      <c r="J438" s="389"/>
      <c r="K438" s="389"/>
      <c r="L438" s="389"/>
      <c r="M438" s="389"/>
      <c r="N438" s="389"/>
      <c r="O438" s="389"/>
      <c r="P438" s="389"/>
      <c r="Q438" s="389"/>
      <c r="R438" s="389"/>
      <c r="S438" s="389"/>
      <c r="T438" s="389"/>
      <c r="U438" s="389"/>
      <c r="V438" s="389"/>
      <c r="W438" s="389"/>
      <c r="X438" s="389"/>
      <c r="Y438" s="389"/>
      <c r="Z438" s="389"/>
      <c r="AA438" s="389"/>
      <c r="AB438" s="389"/>
      <c r="AC438" s="389"/>
      <c r="AD438" s="389"/>
      <c r="AE438" s="389"/>
      <c r="AF438" s="389"/>
      <c r="AG438" s="389"/>
      <c r="AH438" s="389"/>
      <c r="AI438" s="389"/>
      <c r="AJ438" s="389"/>
      <c r="AK438" s="389"/>
      <c r="AL438" s="389"/>
      <c r="AM438" s="389"/>
      <c r="AN438" s="389"/>
      <c r="AO438" s="389"/>
      <c r="AP438" s="389"/>
      <c r="AQ438" s="389"/>
      <c r="AR438" s="389"/>
      <c r="AS438" s="389"/>
      <c r="AT438" s="389"/>
      <c r="AU438" s="389"/>
      <c r="AV438" s="389"/>
      <c r="AW438" s="389"/>
      <c r="AX438" s="389"/>
      <c r="AY438" s="389"/>
      <c r="AZ438" s="389"/>
      <c r="BA438" s="389"/>
      <c r="BB438" s="389"/>
    </row>
    <row r="439" spans="1:54" s="410" customFormat="1" ht="24" customHeight="1">
      <c r="A439" s="394">
        <v>7131900977</v>
      </c>
      <c r="B439" s="403" t="s">
        <v>1065</v>
      </c>
      <c r="C439" s="396" t="s">
        <v>18</v>
      </c>
      <c r="D439" s="397">
        <v>1008.9</v>
      </c>
      <c r="E439" s="403" t="s">
        <v>1066</v>
      </c>
      <c r="F439" s="405"/>
      <c r="G439" s="427"/>
      <c r="H439" s="389"/>
      <c r="I439" s="389"/>
      <c r="J439" s="389"/>
      <c r="K439" s="389"/>
      <c r="L439" s="389"/>
      <c r="M439" s="389"/>
      <c r="N439" s="389"/>
      <c r="O439" s="389"/>
      <c r="P439" s="389"/>
      <c r="Q439" s="389"/>
      <c r="R439" s="389"/>
      <c r="S439" s="389"/>
      <c r="T439" s="389"/>
      <c r="U439" s="389"/>
      <c r="V439" s="389"/>
      <c r="W439" s="389"/>
      <c r="X439" s="389"/>
      <c r="Y439" s="389"/>
      <c r="Z439" s="389"/>
      <c r="AA439" s="389"/>
      <c r="AB439" s="389"/>
      <c r="AC439" s="389"/>
      <c r="AD439" s="389"/>
      <c r="AE439" s="389"/>
      <c r="AF439" s="389"/>
      <c r="AG439" s="389"/>
      <c r="AH439" s="389"/>
      <c r="AI439" s="389"/>
      <c r="AJ439" s="389"/>
      <c r="AK439" s="389"/>
      <c r="AL439" s="389"/>
      <c r="AM439" s="389"/>
      <c r="AN439" s="389"/>
      <c r="AO439" s="389"/>
      <c r="AP439" s="389"/>
      <c r="AQ439" s="389"/>
      <c r="AR439" s="389"/>
      <c r="AS439" s="389"/>
      <c r="AT439" s="389"/>
      <c r="AU439" s="389"/>
      <c r="AV439" s="389"/>
      <c r="AW439" s="389"/>
      <c r="AX439" s="389"/>
      <c r="AY439" s="389"/>
      <c r="AZ439" s="389"/>
      <c r="BA439" s="389"/>
      <c r="BB439" s="389"/>
    </row>
    <row r="440" spans="1:54" s="410" customFormat="1" ht="24" customHeight="1">
      <c r="A440" s="394">
        <v>7131900979</v>
      </c>
      <c r="B440" s="403" t="s">
        <v>1067</v>
      </c>
      <c r="C440" s="396" t="s">
        <v>18</v>
      </c>
      <c r="D440" s="397">
        <v>1003</v>
      </c>
      <c r="E440" s="403" t="s">
        <v>1068</v>
      </c>
      <c r="F440" s="405"/>
      <c r="G440" s="427"/>
      <c r="H440" s="389"/>
      <c r="I440" s="389"/>
      <c r="J440" s="389"/>
      <c r="K440" s="389"/>
      <c r="L440" s="389"/>
      <c r="M440" s="389"/>
      <c r="N440" s="389"/>
      <c r="O440" s="389"/>
      <c r="P440" s="389"/>
      <c r="Q440" s="389"/>
      <c r="R440" s="389"/>
      <c r="S440" s="389"/>
      <c r="T440" s="389"/>
      <c r="U440" s="389"/>
      <c r="V440" s="389"/>
      <c r="W440" s="389"/>
      <c r="X440" s="389"/>
      <c r="Y440" s="389"/>
      <c r="Z440" s="389"/>
      <c r="AA440" s="389"/>
      <c r="AB440" s="389"/>
      <c r="AC440" s="389"/>
      <c r="AD440" s="389"/>
      <c r="AE440" s="389"/>
      <c r="AF440" s="389"/>
      <c r="AG440" s="389"/>
      <c r="AH440" s="389"/>
      <c r="AI440" s="389"/>
      <c r="AJ440" s="389"/>
      <c r="AK440" s="389"/>
      <c r="AL440" s="389"/>
      <c r="AM440" s="389"/>
      <c r="AN440" s="389"/>
      <c r="AO440" s="389"/>
      <c r="AP440" s="389"/>
      <c r="AQ440" s="389"/>
      <c r="AR440" s="389"/>
      <c r="AS440" s="389"/>
      <c r="AT440" s="389"/>
      <c r="AU440" s="389"/>
      <c r="AV440" s="389"/>
      <c r="AW440" s="389"/>
      <c r="AX440" s="389"/>
      <c r="AY440" s="389"/>
      <c r="AZ440" s="389"/>
      <c r="BA440" s="389"/>
      <c r="BB440" s="389"/>
    </row>
    <row r="441" spans="1:54" s="410" customFormat="1" ht="24" customHeight="1">
      <c r="A441" s="394">
        <v>7131900981</v>
      </c>
      <c r="B441" s="403" t="s">
        <v>1069</v>
      </c>
      <c r="C441" s="396" t="s">
        <v>18</v>
      </c>
      <c r="D441" s="397">
        <v>1008.9</v>
      </c>
      <c r="E441" s="403" t="s">
        <v>1070</v>
      </c>
      <c r="F441" s="405"/>
      <c r="G441" s="427"/>
      <c r="H441" s="389"/>
      <c r="I441" s="389"/>
      <c r="J441" s="389"/>
      <c r="K441" s="389"/>
      <c r="L441" s="389"/>
      <c r="M441" s="389"/>
      <c r="N441" s="389"/>
      <c r="O441" s="389"/>
      <c r="P441" s="389"/>
      <c r="Q441" s="389"/>
      <c r="R441" s="389"/>
      <c r="S441" s="389"/>
      <c r="T441" s="389"/>
      <c r="U441" s="389"/>
      <c r="V441" s="389"/>
      <c r="W441" s="389"/>
      <c r="X441" s="389"/>
      <c r="Y441" s="389"/>
      <c r="Z441" s="389"/>
      <c r="AA441" s="389"/>
      <c r="AB441" s="389"/>
      <c r="AC441" s="389"/>
      <c r="AD441" s="389"/>
      <c r="AE441" s="389"/>
      <c r="AF441" s="389"/>
      <c r="AG441" s="389"/>
      <c r="AH441" s="389"/>
      <c r="AI441" s="389"/>
      <c r="AJ441" s="389"/>
      <c r="AK441" s="389"/>
      <c r="AL441" s="389"/>
      <c r="AM441" s="389"/>
      <c r="AN441" s="389"/>
      <c r="AO441" s="389"/>
      <c r="AP441" s="389"/>
      <c r="AQ441" s="389"/>
      <c r="AR441" s="389"/>
      <c r="AS441" s="389"/>
      <c r="AT441" s="389"/>
      <c r="AU441" s="389"/>
      <c r="AV441" s="389"/>
      <c r="AW441" s="389"/>
      <c r="AX441" s="389"/>
      <c r="AY441" s="389"/>
      <c r="AZ441" s="389"/>
      <c r="BA441" s="389"/>
      <c r="BB441" s="389"/>
    </row>
    <row r="442" spans="1:54" s="410" customFormat="1" ht="24" customHeight="1">
      <c r="A442" s="394">
        <v>7131900974</v>
      </c>
      <c r="B442" s="403" t="s">
        <v>1071</v>
      </c>
      <c r="C442" s="396" t="s">
        <v>18</v>
      </c>
      <c r="D442" s="397">
        <v>1020.7</v>
      </c>
      <c r="E442" s="403" t="s">
        <v>1072</v>
      </c>
      <c r="F442" s="405"/>
      <c r="G442" s="507"/>
      <c r="H442" s="389"/>
      <c r="I442" s="389"/>
      <c r="J442" s="389"/>
      <c r="K442" s="389"/>
      <c r="L442" s="389"/>
      <c r="M442" s="389"/>
      <c r="N442" s="389"/>
      <c r="O442" s="389"/>
      <c r="P442" s="389"/>
      <c r="Q442" s="389"/>
      <c r="R442" s="389"/>
      <c r="S442" s="389"/>
      <c r="T442" s="389"/>
      <c r="U442" s="389"/>
      <c r="V442" s="389"/>
      <c r="W442" s="389"/>
      <c r="X442" s="389"/>
      <c r="Y442" s="389"/>
      <c r="Z442" s="389"/>
      <c r="AA442" s="389"/>
      <c r="AB442" s="389"/>
      <c r="AC442" s="389"/>
      <c r="AD442" s="389"/>
      <c r="AE442" s="389"/>
      <c r="AF442" s="389"/>
      <c r="AG442" s="389"/>
      <c r="AH442" s="389"/>
      <c r="AI442" s="389"/>
      <c r="AJ442" s="389"/>
      <c r="AK442" s="389"/>
      <c r="AL442" s="389"/>
      <c r="AM442" s="389"/>
      <c r="AN442" s="389"/>
      <c r="AO442" s="389"/>
      <c r="AP442" s="389"/>
      <c r="AQ442" s="389"/>
      <c r="AR442" s="389"/>
      <c r="AS442" s="389"/>
      <c r="AT442" s="389"/>
      <c r="AU442" s="389"/>
      <c r="AV442" s="389"/>
      <c r="AW442" s="389"/>
      <c r="AX442" s="389"/>
      <c r="AY442" s="389"/>
      <c r="AZ442" s="389"/>
      <c r="BA442" s="389"/>
      <c r="BB442" s="389"/>
    </row>
    <row r="443" spans="1:54" ht="24" customHeight="1">
      <c r="A443" s="411">
        <v>7131910653</v>
      </c>
      <c r="B443" s="395" t="s">
        <v>1073</v>
      </c>
      <c r="C443" s="396" t="s">
        <v>100</v>
      </c>
      <c r="D443" s="397">
        <v>55.65</v>
      </c>
      <c r="E443" s="403" t="s">
        <v>1074</v>
      </c>
      <c r="F443" s="405"/>
      <c r="G443" s="427"/>
    </row>
    <row r="444" spans="1:54" ht="24" customHeight="1">
      <c r="A444" s="411">
        <v>7131910654</v>
      </c>
      <c r="B444" s="395" t="s">
        <v>1075</v>
      </c>
      <c r="C444" s="396" t="s">
        <v>100</v>
      </c>
      <c r="D444" s="397">
        <v>109.97</v>
      </c>
      <c r="E444" s="403" t="s">
        <v>1076</v>
      </c>
      <c r="F444" s="405"/>
      <c r="G444" s="427"/>
    </row>
    <row r="445" spans="1:54" ht="24" customHeight="1">
      <c r="A445" s="394">
        <v>7131910655</v>
      </c>
      <c r="B445" s="395" t="s">
        <v>1077</v>
      </c>
      <c r="C445" s="396" t="s">
        <v>100</v>
      </c>
      <c r="D445" s="397">
        <v>31.8</v>
      </c>
      <c r="E445" s="403" t="s">
        <v>1078</v>
      </c>
      <c r="F445" s="405"/>
      <c r="G445" s="427"/>
    </row>
    <row r="446" spans="1:54" s="410" customFormat="1" ht="24" customHeight="1">
      <c r="A446" s="411">
        <v>7131910656</v>
      </c>
      <c r="B446" s="395" t="s">
        <v>1079</v>
      </c>
      <c r="C446" s="396" t="s">
        <v>100</v>
      </c>
      <c r="D446" s="397">
        <v>294.17</v>
      </c>
      <c r="E446" s="403" t="s">
        <v>1080</v>
      </c>
      <c r="F446" s="405"/>
      <c r="G446" s="427"/>
      <c r="H446" s="389"/>
      <c r="I446" s="389"/>
      <c r="J446" s="389"/>
      <c r="K446" s="389"/>
      <c r="L446" s="389"/>
      <c r="M446" s="389"/>
      <c r="N446" s="389"/>
      <c r="O446" s="389"/>
      <c r="P446" s="389"/>
      <c r="Q446" s="389"/>
      <c r="R446" s="389"/>
      <c r="S446" s="389"/>
      <c r="T446" s="389"/>
      <c r="U446" s="389"/>
      <c r="V446" s="389"/>
      <c r="W446" s="389"/>
      <c r="X446" s="389"/>
      <c r="Y446" s="389"/>
      <c r="Z446" s="389"/>
      <c r="AA446" s="389"/>
      <c r="AB446" s="389"/>
      <c r="AC446" s="389"/>
      <c r="AD446" s="389"/>
      <c r="AE446" s="389"/>
      <c r="AF446" s="389"/>
      <c r="AG446" s="389"/>
      <c r="AH446" s="389"/>
      <c r="AI446" s="389"/>
      <c r="AJ446" s="389"/>
      <c r="AK446" s="389"/>
      <c r="AL446" s="389"/>
      <c r="AM446" s="389"/>
      <c r="AN446" s="389"/>
      <c r="AO446" s="389"/>
      <c r="AP446" s="389"/>
      <c r="AQ446" s="389"/>
      <c r="AR446" s="389"/>
      <c r="AS446" s="389"/>
      <c r="AT446" s="389"/>
      <c r="AU446" s="389"/>
      <c r="AV446" s="389"/>
      <c r="AW446" s="389"/>
      <c r="AX446" s="389"/>
      <c r="AY446" s="389"/>
      <c r="AZ446" s="389"/>
      <c r="BA446" s="389"/>
      <c r="BB446" s="389"/>
    </row>
    <row r="447" spans="1:54" s="410" customFormat="1" ht="24" customHeight="1">
      <c r="A447" s="411">
        <v>7131910657</v>
      </c>
      <c r="B447" s="395" t="s">
        <v>1081</v>
      </c>
      <c r="C447" s="396" t="s">
        <v>100</v>
      </c>
      <c r="D447" s="397">
        <v>646.64</v>
      </c>
      <c r="E447" s="403" t="s">
        <v>1082</v>
      </c>
      <c r="F447" s="405"/>
      <c r="G447" s="427"/>
      <c r="H447" s="389"/>
      <c r="I447" s="389"/>
      <c r="J447" s="389"/>
      <c r="K447" s="389"/>
      <c r="L447" s="389"/>
      <c r="M447" s="389"/>
      <c r="N447" s="389"/>
      <c r="O447" s="389"/>
      <c r="P447" s="389"/>
      <c r="Q447" s="389"/>
      <c r="R447" s="389"/>
      <c r="S447" s="389"/>
      <c r="T447" s="389"/>
      <c r="U447" s="389"/>
      <c r="V447" s="389"/>
      <c r="W447" s="389"/>
      <c r="X447" s="389"/>
      <c r="Y447" s="389"/>
      <c r="Z447" s="389"/>
      <c r="AA447" s="389"/>
      <c r="AB447" s="389"/>
      <c r="AC447" s="389"/>
      <c r="AD447" s="389"/>
      <c r="AE447" s="389"/>
      <c r="AF447" s="389"/>
      <c r="AG447" s="389"/>
      <c r="AH447" s="389"/>
      <c r="AI447" s="389"/>
      <c r="AJ447" s="389"/>
      <c r="AK447" s="389"/>
      <c r="AL447" s="389"/>
      <c r="AM447" s="389"/>
      <c r="AN447" s="389"/>
      <c r="AO447" s="389"/>
      <c r="AP447" s="389"/>
      <c r="AQ447" s="389"/>
      <c r="AR447" s="389"/>
      <c r="AS447" s="389"/>
      <c r="AT447" s="389"/>
      <c r="AU447" s="389"/>
      <c r="AV447" s="389"/>
      <c r="AW447" s="389"/>
      <c r="AX447" s="389"/>
      <c r="AY447" s="389"/>
      <c r="AZ447" s="389"/>
      <c r="BA447" s="389"/>
      <c r="BB447" s="389"/>
    </row>
    <row r="448" spans="1:54" s="410" customFormat="1" ht="24" customHeight="1">
      <c r="A448" s="411">
        <v>7131910658</v>
      </c>
      <c r="B448" s="395" t="s">
        <v>1083</v>
      </c>
      <c r="C448" s="396" t="s">
        <v>100</v>
      </c>
      <c r="D448" s="397">
        <v>1187.08</v>
      </c>
      <c r="E448" s="403" t="s">
        <v>1084</v>
      </c>
      <c r="F448" s="405"/>
      <c r="G448" s="427"/>
      <c r="H448" s="389"/>
      <c r="I448" s="389"/>
      <c r="J448" s="389"/>
      <c r="K448" s="389"/>
      <c r="L448" s="389"/>
      <c r="M448" s="389"/>
      <c r="N448" s="389"/>
      <c r="O448" s="389"/>
      <c r="P448" s="389"/>
      <c r="Q448" s="389"/>
      <c r="R448" s="389"/>
      <c r="S448" s="389"/>
      <c r="T448" s="389"/>
      <c r="U448" s="389"/>
      <c r="V448" s="389"/>
      <c r="W448" s="389"/>
      <c r="X448" s="389"/>
      <c r="Y448" s="389"/>
      <c r="Z448" s="389"/>
      <c r="AA448" s="389"/>
      <c r="AB448" s="389"/>
      <c r="AC448" s="389"/>
      <c r="AD448" s="389"/>
      <c r="AE448" s="389"/>
      <c r="AF448" s="389"/>
      <c r="AG448" s="389"/>
      <c r="AH448" s="389"/>
      <c r="AI448" s="389"/>
      <c r="AJ448" s="389"/>
      <c r="AK448" s="389"/>
      <c r="AL448" s="389"/>
      <c r="AM448" s="389"/>
      <c r="AN448" s="389"/>
      <c r="AO448" s="389"/>
      <c r="AP448" s="389"/>
      <c r="AQ448" s="389"/>
      <c r="AR448" s="389"/>
      <c r="AS448" s="389"/>
      <c r="AT448" s="389"/>
      <c r="AU448" s="389"/>
      <c r="AV448" s="389"/>
      <c r="AW448" s="389"/>
      <c r="AX448" s="389"/>
      <c r="AY448" s="389"/>
      <c r="AZ448" s="389"/>
      <c r="BA448" s="389"/>
      <c r="BB448" s="389"/>
    </row>
    <row r="449" spans="1:54" ht="24" customHeight="1">
      <c r="A449" s="465">
        <v>7131920001</v>
      </c>
      <c r="B449" s="456" t="s">
        <v>1085</v>
      </c>
      <c r="C449" s="457" t="s">
        <v>6</v>
      </c>
      <c r="D449" s="397">
        <v>50775.57</v>
      </c>
      <c r="E449" s="403" t="s">
        <v>1086</v>
      </c>
      <c r="F449" s="405"/>
      <c r="G449" s="430"/>
    </row>
    <row r="450" spans="1:54" ht="24" customHeight="1">
      <c r="A450" s="465">
        <v>7131920002</v>
      </c>
      <c r="B450" s="456" t="s">
        <v>1087</v>
      </c>
      <c r="C450" s="457" t="s">
        <v>6</v>
      </c>
      <c r="D450" s="397">
        <v>110681.14</v>
      </c>
      <c r="E450" s="403" t="s">
        <v>1088</v>
      </c>
      <c r="F450" s="405"/>
      <c r="G450" s="430"/>
    </row>
    <row r="451" spans="1:54" ht="24" customHeight="1">
      <c r="A451" s="465">
        <v>7131920003</v>
      </c>
      <c r="B451" s="456" t="s">
        <v>1089</v>
      </c>
      <c r="C451" s="457" t="s">
        <v>6</v>
      </c>
      <c r="D451" s="397">
        <v>358065.76</v>
      </c>
      <c r="E451" s="403" t="s">
        <v>1090</v>
      </c>
      <c r="F451" s="405"/>
      <c r="G451" s="430"/>
    </row>
    <row r="452" spans="1:54" ht="24" customHeight="1">
      <c r="A452" s="394">
        <v>7131920112</v>
      </c>
      <c r="B452" s="447" t="s">
        <v>1091</v>
      </c>
      <c r="C452" s="396" t="s">
        <v>100</v>
      </c>
      <c r="D452" s="397">
        <v>368718.17</v>
      </c>
      <c r="E452" s="403" t="s">
        <v>1092</v>
      </c>
      <c r="F452" s="508"/>
      <c r="G452" s="427"/>
    </row>
    <row r="453" spans="1:54" ht="24" customHeight="1">
      <c r="A453" s="411">
        <v>7131920253</v>
      </c>
      <c r="B453" s="395" t="s">
        <v>1093</v>
      </c>
      <c r="C453" s="396" t="s">
        <v>100</v>
      </c>
      <c r="D453" s="397">
        <v>905.35</v>
      </c>
      <c r="E453" s="403" t="s">
        <v>1094</v>
      </c>
      <c r="F453" s="405"/>
      <c r="G453" s="427"/>
    </row>
    <row r="454" spans="1:54" ht="24" customHeight="1">
      <c r="A454" s="411">
        <v>7131920254</v>
      </c>
      <c r="B454" s="395" t="s">
        <v>1095</v>
      </c>
      <c r="C454" s="396" t="s">
        <v>100</v>
      </c>
      <c r="D454" s="397">
        <v>2173.94</v>
      </c>
      <c r="E454" s="403" t="s">
        <v>1096</v>
      </c>
      <c r="F454" s="405"/>
      <c r="G454" s="427"/>
      <c r="R454" s="389">
        <f>(13550-9794.56)/9794.56*100</f>
        <v>38.342100104547839</v>
      </c>
    </row>
    <row r="455" spans="1:54" ht="24" customHeight="1">
      <c r="A455" s="411">
        <v>7131920256</v>
      </c>
      <c r="B455" s="395" t="s">
        <v>1097</v>
      </c>
      <c r="C455" s="396" t="s">
        <v>100</v>
      </c>
      <c r="D455" s="397">
        <v>4205.08</v>
      </c>
      <c r="E455" s="403" t="s">
        <v>1098</v>
      </c>
      <c r="F455" s="405"/>
      <c r="G455" s="427"/>
      <c r="R455" s="389">
        <f>(20500-15293.6)/15293.6*100</f>
        <v>34.042998378406651</v>
      </c>
    </row>
    <row r="456" spans="1:54" ht="24" customHeight="1">
      <c r="A456" s="411">
        <v>7131920258</v>
      </c>
      <c r="B456" s="395" t="s">
        <v>1099</v>
      </c>
      <c r="C456" s="396" t="s">
        <v>100</v>
      </c>
      <c r="D456" s="397">
        <v>5903.48</v>
      </c>
      <c r="E456" s="403" t="s">
        <v>1100</v>
      </c>
      <c r="F456" s="405"/>
      <c r="G456" s="427"/>
      <c r="R456" s="389">
        <f>(33650-24258.16)/24258.16*100</f>
        <v>38.716209308537827</v>
      </c>
    </row>
    <row r="457" spans="1:54" ht="24" customHeight="1">
      <c r="A457" s="411">
        <v>7131920259</v>
      </c>
      <c r="B457" s="395" t="s">
        <v>1101</v>
      </c>
      <c r="C457" s="396" t="s">
        <v>100</v>
      </c>
      <c r="D457" s="397">
        <v>8009.48</v>
      </c>
      <c r="E457" s="403" t="s">
        <v>1102</v>
      </c>
      <c r="F457" s="405"/>
      <c r="G457" s="427"/>
      <c r="R457" s="389">
        <f>(51000-30258)/30258*100</f>
        <v>68.550465992464808</v>
      </c>
    </row>
    <row r="458" spans="1:54" ht="24" customHeight="1">
      <c r="A458" s="411">
        <v>7131920260</v>
      </c>
      <c r="B458" s="395" t="s">
        <v>1103</v>
      </c>
      <c r="C458" s="396" t="s">
        <v>100</v>
      </c>
      <c r="D458" s="397">
        <v>12098.09</v>
      </c>
      <c r="E458" s="403" t="s">
        <v>1104</v>
      </c>
      <c r="F458" s="405"/>
      <c r="G458" s="427"/>
      <c r="R458" s="389">
        <f>(67000-44299.43)/44299.43*100</f>
        <v>51.243481010929479</v>
      </c>
    </row>
    <row r="459" spans="1:54" s="37" customFormat="1" ht="24" customHeight="1">
      <c r="A459" s="412">
        <v>7131930109</v>
      </c>
      <c r="B459" s="413" t="s">
        <v>1105</v>
      </c>
      <c r="C459" s="414" t="s">
        <v>100</v>
      </c>
      <c r="D459" s="415"/>
      <c r="E459" s="416" t="s">
        <v>1106</v>
      </c>
      <c r="F459" s="417"/>
      <c r="G459" s="437" t="s">
        <v>412</v>
      </c>
    </row>
    <row r="460" spans="1:54" s="410" customFormat="1" ht="24" customHeight="1">
      <c r="A460" s="411">
        <v>7131930221</v>
      </c>
      <c r="B460" s="395" t="s">
        <v>1107</v>
      </c>
      <c r="C460" s="396" t="s">
        <v>100</v>
      </c>
      <c r="D460" s="397">
        <v>9942.1299999999992</v>
      </c>
      <c r="E460" s="403" t="s">
        <v>1108</v>
      </c>
      <c r="F460" s="405"/>
      <c r="G460" s="427"/>
      <c r="H460" s="389"/>
      <c r="I460" s="389"/>
      <c r="J460" s="389"/>
      <c r="K460" s="389"/>
      <c r="L460" s="389"/>
      <c r="M460" s="389"/>
      <c r="N460" s="389"/>
      <c r="O460" s="389"/>
      <c r="P460" s="389"/>
      <c r="Q460" s="389"/>
      <c r="R460" s="389"/>
      <c r="S460" s="389"/>
      <c r="T460" s="389"/>
      <c r="U460" s="389"/>
      <c r="V460" s="389"/>
      <c r="W460" s="389"/>
      <c r="X460" s="389"/>
      <c r="Y460" s="389"/>
      <c r="Z460" s="389"/>
      <c r="AA460" s="389"/>
      <c r="AB460" s="389"/>
      <c r="AC460" s="389"/>
      <c r="AD460" s="389"/>
      <c r="AE460" s="389"/>
      <c r="AF460" s="389"/>
      <c r="AG460" s="389"/>
      <c r="AH460" s="389"/>
      <c r="AI460" s="389"/>
      <c r="AJ460" s="389"/>
      <c r="AK460" s="389"/>
      <c r="AL460" s="389"/>
      <c r="AM460" s="389"/>
      <c r="AN460" s="389"/>
      <c r="AO460" s="389"/>
      <c r="AP460" s="389"/>
      <c r="AQ460" s="389"/>
      <c r="AR460" s="389"/>
      <c r="AS460" s="389"/>
      <c r="AT460" s="389"/>
      <c r="AU460" s="389"/>
      <c r="AV460" s="389"/>
      <c r="AW460" s="389"/>
      <c r="AX460" s="389"/>
      <c r="AY460" s="389"/>
      <c r="AZ460" s="389"/>
      <c r="BA460" s="389"/>
      <c r="BB460" s="389"/>
    </row>
    <row r="461" spans="1:54" s="410" customFormat="1" ht="24" customHeight="1">
      <c r="A461" s="411">
        <v>7131930321</v>
      </c>
      <c r="B461" s="395" t="s">
        <v>1109</v>
      </c>
      <c r="C461" s="396" t="s">
        <v>100</v>
      </c>
      <c r="D461" s="397">
        <v>22074.3</v>
      </c>
      <c r="E461" s="403" t="s">
        <v>1110</v>
      </c>
      <c r="F461" s="405"/>
      <c r="G461" s="427"/>
      <c r="H461" s="389"/>
      <c r="I461" s="389"/>
      <c r="J461" s="389"/>
      <c r="K461" s="389"/>
      <c r="L461" s="389"/>
      <c r="M461" s="389"/>
      <c r="N461" s="389"/>
      <c r="O461" s="389"/>
      <c r="P461" s="389"/>
      <c r="Q461" s="389"/>
      <c r="R461" s="389"/>
      <c r="S461" s="389"/>
      <c r="T461" s="389"/>
      <c r="U461" s="389"/>
      <c r="V461" s="389"/>
      <c r="W461" s="389"/>
      <c r="X461" s="389"/>
      <c r="Y461" s="389"/>
      <c r="Z461" s="389"/>
      <c r="AA461" s="389"/>
      <c r="AB461" s="389"/>
      <c r="AC461" s="389"/>
      <c r="AD461" s="389"/>
      <c r="AE461" s="389"/>
      <c r="AF461" s="389"/>
      <c r="AG461" s="389"/>
      <c r="AH461" s="389"/>
      <c r="AI461" s="389"/>
      <c r="AJ461" s="389"/>
      <c r="AK461" s="389"/>
      <c r="AL461" s="389"/>
      <c r="AM461" s="389"/>
      <c r="AN461" s="389"/>
      <c r="AO461" s="389"/>
      <c r="AP461" s="389"/>
      <c r="AQ461" s="389"/>
      <c r="AR461" s="389"/>
      <c r="AS461" s="389"/>
      <c r="AT461" s="389"/>
      <c r="AU461" s="389"/>
      <c r="AV461" s="389"/>
      <c r="AW461" s="389"/>
      <c r="AX461" s="389"/>
      <c r="AY461" s="389"/>
      <c r="AZ461" s="389"/>
      <c r="BA461" s="389"/>
      <c r="BB461" s="389"/>
    </row>
    <row r="462" spans="1:54" s="410" customFormat="1" ht="24" customHeight="1">
      <c r="A462" s="509">
        <v>7131930412</v>
      </c>
      <c r="B462" s="408" t="s">
        <v>1111</v>
      </c>
      <c r="C462" s="510" t="s">
        <v>100</v>
      </c>
      <c r="D462" s="511">
        <v>1132.3599999999999</v>
      </c>
      <c r="E462" s="508" t="s">
        <v>1112</v>
      </c>
      <c r="F462" s="405"/>
      <c r="G462" s="427"/>
      <c r="H462" s="389"/>
      <c r="I462" s="389"/>
      <c r="J462" s="389"/>
      <c r="K462" s="389"/>
      <c r="L462" s="389"/>
      <c r="M462" s="389"/>
      <c r="N462" s="389"/>
      <c r="O462" s="389"/>
      <c r="P462" s="389"/>
      <c r="Q462" s="389"/>
      <c r="R462" s="389"/>
      <c r="S462" s="389"/>
      <c r="T462" s="389"/>
      <c r="U462" s="389"/>
      <c r="V462" s="389"/>
      <c r="W462" s="389"/>
      <c r="X462" s="389"/>
      <c r="Y462" s="389"/>
      <c r="Z462" s="389"/>
      <c r="AA462" s="389"/>
      <c r="AB462" s="389"/>
      <c r="AC462" s="389"/>
      <c r="AD462" s="389"/>
      <c r="AE462" s="389"/>
      <c r="AF462" s="389"/>
      <c r="AG462" s="389"/>
      <c r="AH462" s="389"/>
      <c r="AI462" s="389"/>
      <c r="AJ462" s="389"/>
      <c r="AK462" s="389"/>
      <c r="AL462" s="389"/>
      <c r="AM462" s="389"/>
      <c r="AN462" s="389"/>
      <c r="AO462" s="389"/>
      <c r="AP462" s="389"/>
      <c r="AQ462" s="389"/>
      <c r="AR462" s="389"/>
      <c r="AS462" s="389"/>
      <c r="AT462" s="389"/>
      <c r="AU462" s="389"/>
      <c r="AV462" s="389"/>
      <c r="AW462" s="389"/>
      <c r="AX462" s="389"/>
      <c r="AY462" s="389"/>
      <c r="AZ462" s="389"/>
      <c r="BA462" s="389"/>
      <c r="BB462" s="389"/>
    </row>
    <row r="463" spans="1:54" s="410" customFormat="1" ht="24" customHeight="1">
      <c r="A463" s="509">
        <v>7131930415</v>
      </c>
      <c r="B463" s="408" t="s">
        <v>1113</v>
      </c>
      <c r="C463" s="510" t="s">
        <v>100</v>
      </c>
      <c r="D463" s="511">
        <v>3029.76</v>
      </c>
      <c r="E463" s="508" t="s">
        <v>1114</v>
      </c>
      <c r="F463" s="405"/>
      <c r="G463" s="427"/>
      <c r="H463" s="389"/>
      <c r="I463" s="389"/>
      <c r="J463" s="389"/>
      <c r="K463" s="389"/>
      <c r="L463" s="389"/>
      <c r="M463" s="389"/>
      <c r="N463" s="389"/>
      <c r="O463" s="389"/>
      <c r="P463" s="389"/>
      <c r="Q463" s="389"/>
      <c r="R463" s="389"/>
      <c r="S463" s="389"/>
      <c r="T463" s="389"/>
      <c r="U463" s="389"/>
      <c r="V463" s="389"/>
      <c r="W463" s="389"/>
      <c r="X463" s="389"/>
      <c r="Y463" s="389"/>
      <c r="Z463" s="389"/>
      <c r="AA463" s="389"/>
      <c r="AB463" s="389"/>
      <c r="AC463" s="389"/>
      <c r="AD463" s="389"/>
      <c r="AE463" s="389"/>
      <c r="AF463" s="389"/>
      <c r="AG463" s="389"/>
      <c r="AH463" s="389"/>
      <c r="AI463" s="389"/>
      <c r="AJ463" s="389"/>
      <c r="AK463" s="389"/>
      <c r="AL463" s="389"/>
      <c r="AM463" s="389"/>
      <c r="AN463" s="389"/>
      <c r="AO463" s="389"/>
      <c r="AP463" s="389"/>
      <c r="AQ463" s="389"/>
      <c r="AR463" s="389"/>
      <c r="AS463" s="389"/>
      <c r="AT463" s="389"/>
      <c r="AU463" s="389"/>
      <c r="AV463" s="389"/>
      <c r="AW463" s="389"/>
      <c r="AX463" s="389"/>
      <c r="AY463" s="389"/>
      <c r="AZ463" s="389"/>
      <c r="BA463" s="389"/>
      <c r="BB463" s="389"/>
    </row>
    <row r="464" spans="1:54" ht="24" customHeight="1">
      <c r="A464" s="411">
        <v>7131930663</v>
      </c>
      <c r="B464" s="395" t="s">
        <v>1115</v>
      </c>
      <c r="C464" s="396" t="s">
        <v>100</v>
      </c>
      <c r="D464" s="397">
        <v>25497.03</v>
      </c>
      <c r="E464" s="403" t="s">
        <v>1116</v>
      </c>
      <c r="F464" s="405"/>
      <c r="G464" s="427"/>
    </row>
    <row r="465" spans="1:54" ht="24" customHeight="1">
      <c r="A465" s="411">
        <v>7131930752</v>
      </c>
      <c r="B465" s="395" t="s">
        <v>1117</v>
      </c>
      <c r="C465" s="396" t="s">
        <v>100</v>
      </c>
      <c r="D465" s="397">
        <v>44125.39</v>
      </c>
      <c r="E465" s="403" t="s">
        <v>1118</v>
      </c>
      <c r="F465" s="405"/>
      <c r="G465" s="427"/>
    </row>
    <row r="466" spans="1:54" ht="30" customHeight="1">
      <c r="A466" s="512">
        <v>7131931091</v>
      </c>
      <c r="B466" s="446" t="s">
        <v>1119</v>
      </c>
      <c r="C466" s="432" t="s">
        <v>54</v>
      </c>
      <c r="D466" s="397">
        <v>33938.29</v>
      </c>
      <c r="E466" s="403"/>
      <c r="F466" s="405"/>
      <c r="G466" s="445"/>
    </row>
    <row r="467" spans="1:54" ht="24" customHeight="1">
      <c r="A467" s="512">
        <v>7131931095</v>
      </c>
      <c r="B467" s="446" t="s">
        <v>1120</v>
      </c>
      <c r="C467" s="432" t="s">
        <v>54</v>
      </c>
      <c r="D467" s="397">
        <v>16705.27</v>
      </c>
      <c r="E467" s="403"/>
      <c r="F467" s="405"/>
      <c r="G467" s="445"/>
    </row>
    <row r="468" spans="1:54" ht="24" customHeight="1">
      <c r="A468" s="411">
        <v>7131940602</v>
      </c>
      <c r="B468" s="395" t="s">
        <v>1121</v>
      </c>
      <c r="C468" s="396" t="s">
        <v>100</v>
      </c>
      <c r="D468" s="397">
        <v>2905.84</v>
      </c>
      <c r="E468" s="403" t="s">
        <v>1122</v>
      </c>
      <c r="F468" s="428"/>
      <c r="G468" s="427"/>
    </row>
    <row r="469" spans="1:54" ht="24" customHeight="1">
      <c r="A469" s="411">
        <v>7131940610</v>
      </c>
      <c r="B469" s="395" t="s">
        <v>1123</v>
      </c>
      <c r="C469" s="396" t="s">
        <v>100</v>
      </c>
      <c r="D469" s="397">
        <v>27605.47</v>
      </c>
      <c r="E469" s="403" t="s">
        <v>1124</v>
      </c>
      <c r="F469" s="428"/>
      <c r="G469" s="427"/>
    </row>
    <row r="470" spans="1:54" ht="24" customHeight="1">
      <c r="A470" s="411">
        <v>7131940612</v>
      </c>
      <c r="B470" s="395" t="s">
        <v>1125</v>
      </c>
      <c r="C470" s="396" t="s">
        <v>100</v>
      </c>
      <c r="D470" s="397">
        <v>27605.47</v>
      </c>
      <c r="E470" s="428"/>
      <c r="F470" s="428"/>
      <c r="G470" s="427"/>
    </row>
    <row r="471" spans="1:54" ht="30" customHeight="1">
      <c r="A471" s="411">
        <v>7131940871</v>
      </c>
      <c r="B471" s="446" t="s">
        <v>1126</v>
      </c>
      <c r="C471" s="432" t="s">
        <v>96</v>
      </c>
      <c r="D471" s="397">
        <v>56988.66</v>
      </c>
      <c r="E471" s="428"/>
      <c r="F471" s="428"/>
      <c r="G471" s="445"/>
    </row>
    <row r="472" spans="1:54" s="410" customFormat="1" ht="30" customHeight="1">
      <c r="A472" s="411">
        <v>7131941762</v>
      </c>
      <c r="B472" s="447" t="s">
        <v>1127</v>
      </c>
      <c r="C472" s="396" t="s">
        <v>100</v>
      </c>
      <c r="D472" s="397">
        <v>135219.66</v>
      </c>
      <c r="E472" s="403" t="s">
        <v>1128</v>
      </c>
      <c r="F472" s="405"/>
      <c r="G472" s="427"/>
      <c r="H472" s="389"/>
      <c r="I472" s="389"/>
      <c r="J472" s="389"/>
      <c r="K472" s="389"/>
      <c r="L472" s="389"/>
      <c r="M472" s="389"/>
      <c r="N472" s="389"/>
      <c r="O472" s="389"/>
      <c r="P472" s="389"/>
      <c r="Q472" s="389"/>
      <c r="R472" s="389"/>
      <c r="S472" s="389"/>
      <c r="T472" s="389"/>
      <c r="U472" s="389"/>
      <c r="V472" s="389"/>
      <c r="W472" s="389"/>
      <c r="X472" s="389"/>
      <c r="Y472" s="389"/>
      <c r="Z472" s="389"/>
      <c r="AA472" s="389"/>
      <c r="AB472" s="389"/>
      <c r="AC472" s="389"/>
      <c r="AD472" s="389"/>
      <c r="AE472" s="389"/>
      <c r="AF472" s="389"/>
      <c r="AG472" s="389"/>
      <c r="AH472" s="389"/>
      <c r="AI472" s="389"/>
      <c r="AJ472" s="389"/>
      <c r="AK472" s="389"/>
      <c r="AL472" s="389"/>
      <c r="AM472" s="389"/>
      <c r="AN472" s="389"/>
      <c r="AO472" s="389"/>
      <c r="AP472" s="389"/>
      <c r="AQ472" s="389"/>
      <c r="AR472" s="389"/>
      <c r="AS472" s="389"/>
      <c r="AT472" s="389"/>
      <c r="AU472" s="389"/>
      <c r="AV472" s="389"/>
      <c r="AW472" s="389"/>
      <c r="AX472" s="389"/>
      <c r="AY472" s="389"/>
      <c r="AZ472" s="389"/>
      <c r="BA472" s="389"/>
      <c r="BB472" s="389"/>
    </row>
    <row r="473" spans="1:54" s="410" customFormat="1" ht="30" customHeight="1">
      <c r="A473" s="411">
        <v>7131943380</v>
      </c>
      <c r="B473" s="447" t="s">
        <v>1129</v>
      </c>
      <c r="C473" s="396" t="s">
        <v>100</v>
      </c>
      <c r="D473" s="397">
        <v>249690.44</v>
      </c>
      <c r="E473" s="405" t="s">
        <v>1130</v>
      </c>
      <c r="F473" s="405"/>
      <c r="G473" s="427"/>
      <c r="H473" s="389"/>
      <c r="I473" s="389"/>
      <c r="J473" s="389"/>
      <c r="K473" s="389"/>
      <c r="L473" s="389"/>
      <c r="M473" s="389"/>
      <c r="N473" s="389"/>
      <c r="O473" s="389"/>
      <c r="P473" s="389"/>
      <c r="Q473" s="389"/>
      <c r="R473" s="389"/>
      <c r="S473" s="389"/>
      <c r="T473" s="389"/>
      <c r="U473" s="389"/>
      <c r="V473" s="389"/>
      <c r="W473" s="389"/>
      <c r="X473" s="389"/>
      <c r="Y473" s="389"/>
      <c r="Z473" s="389"/>
      <c r="AA473" s="389"/>
      <c r="AB473" s="389"/>
      <c r="AC473" s="389"/>
      <c r="AD473" s="389"/>
      <c r="AE473" s="389"/>
      <c r="AF473" s="389"/>
      <c r="AG473" s="389"/>
      <c r="AH473" s="389"/>
      <c r="AI473" s="389"/>
      <c r="AJ473" s="389"/>
      <c r="AK473" s="389"/>
      <c r="AL473" s="389"/>
      <c r="AM473" s="389"/>
      <c r="AN473" s="389"/>
      <c r="AO473" s="389"/>
      <c r="AP473" s="389"/>
      <c r="AQ473" s="389"/>
      <c r="AR473" s="389"/>
      <c r="AS473" s="389"/>
      <c r="AT473" s="389"/>
      <c r="AU473" s="389"/>
      <c r="AV473" s="389"/>
      <c r="AW473" s="389"/>
      <c r="AX473" s="389"/>
      <c r="AY473" s="389"/>
      <c r="AZ473" s="389"/>
      <c r="BA473" s="389"/>
      <c r="BB473" s="389"/>
    </row>
    <row r="474" spans="1:54" ht="30" customHeight="1">
      <c r="A474" s="394">
        <v>7131950010</v>
      </c>
      <c r="B474" s="395" t="s">
        <v>1131</v>
      </c>
      <c r="C474" s="396" t="s">
        <v>100</v>
      </c>
      <c r="D474" s="397">
        <v>1278.6099999999999</v>
      </c>
      <c r="E474" s="403" t="s">
        <v>1132</v>
      </c>
      <c r="F474" s="405"/>
      <c r="G474" s="427"/>
    </row>
    <row r="475" spans="1:54" ht="30" customHeight="1">
      <c r="A475" s="394">
        <v>7131950012</v>
      </c>
      <c r="B475" s="395" t="s">
        <v>1133</v>
      </c>
      <c r="C475" s="396" t="s">
        <v>100</v>
      </c>
      <c r="D475" s="397">
        <v>1540.22</v>
      </c>
      <c r="E475" s="403" t="s">
        <v>1134</v>
      </c>
      <c r="F475" s="405"/>
      <c r="G475" s="427"/>
    </row>
    <row r="476" spans="1:54" ht="30" customHeight="1">
      <c r="A476" s="394">
        <v>7131950015</v>
      </c>
      <c r="B476" s="395" t="s">
        <v>1135</v>
      </c>
      <c r="C476" s="396" t="s">
        <v>100</v>
      </c>
      <c r="D476" s="397">
        <v>49944.57</v>
      </c>
      <c r="E476" s="398"/>
      <c r="F476" s="398"/>
      <c r="G476" s="427"/>
    </row>
    <row r="477" spans="1:54" ht="30" customHeight="1">
      <c r="A477" s="394">
        <v>7131950016</v>
      </c>
      <c r="B477" s="395" t="s">
        <v>1136</v>
      </c>
      <c r="C477" s="396" t="s">
        <v>100</v>
      </c>
      <c r="D477" s="397">
        <v>420648.44</v>
      </c>
      <c r="E477" s="398"/>
      <c r="F477" s="398"/>
      <c r="G477" s="427"/>
    </row>
    <row r="478" spans="1:54" ht="30" customHeight="1">
      <c r="A478" s="411">
        <v>7131950065</v>
      </c>
      <c r="B478" s="395" t="s">
        <v>1137</v>
      </c>
      <c r="C478" s="396" t="s">
        <v>100</v>
      </c>
      <c r="D478" s="397">
        <v>18664.28</v>
      </c>
      <c r="E478" s="403" t="s">
        <v>1138</v>
      </c>
      <c r="F478" s="405"/>
      <c r="G478" s="427"/>
    </row>
    <row r="479" spans="1:54" ht="30" customHeight="1">
      <c r="A479" s="394">
        <v>7131950105</v>
      </c>
      <c r="B479" s="395" t="s">
        <v>1139</v>
      </c>
      <c r="C479" s="396" t="s">
        <v>100</v>
      </c>
      <c r="D479" s="397">
        <v>23331.318461597475</v>
      </c>
      <c r="E479" s="403" t="s">
        <v>1140</v>
      </c>
      <c r="F479" s="405"/>
      <c r="G479" s="427"/>
    </row>
    <row r="480" spans="1:54" ht="30" customHeight="1">
      <c r="A480" s="411">
        <v>7131950200</v>
      </c>
      <c r="B480" s="395" t="s">
        <v>1141</v>
      </c>
      <c r="C480" s="396" t="s">
        <v>100</v>
      </c>
      <c r="D480" s="397">
        <v>46660.689263615328</v>
      </c>
      <c r="E480" s="403" t="s">
        <v>1142</v>
      </c>
      <c r="F480" s="405"/>
      <c r="G480" s="427"/>
    </row>
    <row r="481" spans="1:54" ht="30" customHeight="1">
      <c r="A481" s="411">
        <v>7131950207</v>
      </c>
      <c r="B481" s="395" t="s">
        <v>1143</v>
      </c>
      <c r="C481" s="396" t="s">
        <v>100</v>
      </c>
      <c r="D481" s="467">
        <v>40037.694643975927</v>
      </c>
      <c r="E481" s="403" t="s">
        <v>1144</v>
      </c>
      <c r="F481" s="405"/>
      <c r="G481" s="427"/>
    </row>
    <row r="482" spans="1:54" ht="30" customHeight="1">
      <c r="A482" s="411">
        <v>7131950208</v>
      </c>
      <c r="B482" s="446" t="s">
        <v>1145</v>
      </c>
      <c r="C482" s="432" t="s">
        <v>100</v>
      </c>
      <c r="D482" s="467">
        <v>22610.06</v>
      </c>
      <c r="E482" s="403"/>
      <c r="F482" s="405"/>
      <c r="G482" s="505"/>
    </row>
    <row r="483" spans="1:54" ht="30" customHeight="1">
      <c r="A483" s="411">
        <v>7131950209</v>
      </c>
      <c r="B483" s="446" t="s">
        <v>1146</v>
      </c>
      <c r="C483" s="432" t="s">
        <v>100</v>
      </c>
      <c r="D483" s="467">
        <v>38799.980000000003</v>
      </c>
      <c r="E483" s="403"/>
      <c r="F483" s="405"/>
      <c r="G483" s="505"/>
    </row>
    <row r="484" spans="1:54" ht="24" customHeight="1">
      <c r="A484" s="394">
        <v>7131960006</v>
      </c>
      <c r="B484" s="447" t="s">
        <v>1147</v>
      </c>
      <c r="C484" s="396" t="s">
        <v>100</v>
      </c>
      <c r="D484" s="397">
        <v>27239.84</v>
      </c>
      <c r="E484" s="403" t="s">
        <v>1148</v>
      </c>
      <c r="F484" s="405"/>
      <c r="G484" s="427"/>
    </row>
    <row r="485" spans="1:54" ht="30" customHeight="1">
      <c r="A485" s="394">
        <v>7131960007</v>
      </c>
      <c r="B485" s="447" t="s">
        <v>1149</v>
      </c>
      <c r="C485" s="396" t="s">
        <v>100</v>
      </c>
      <c r="D485" s="397">
        <v>30075.4</v>
      </c>
      <c r="E485" s="403" t="s">
        <v>1150</v>
      </c>
      <c r="F485" s="405"/>
      <c r="G485" s="427"/>
    </row>
    <row r="486" spans="1:54" ht="24" customHeight="1">
      <c r="A486" s="411">
        <v>7131960008</v>
      </c>
      <c r="B486" s="395" t="s">
        <v>1151</v>
      </c>
      <c r="C486" s="396" t="s">
        <v>100</v>
      </c>
      <c r="D486" s="397">
        <v>26515.41</v>
      </c>
      <c r="E486" s="403" t="s">
        <v>1152</v>
      </c>
      <c r="F486" s="405"/>
      <c r="G486" s="427"/>
    </row>
    <row r="487" spans="1:54" ht="24" customHeight="1">
      <c r="A487" s="394">
        <v>7131960009</v>
      </c>
      <c r="B487" s="395" t="s">
        <v>1153</v>
      </c>
      <c r="C487" s="396" t="s">
        <v>100</v>
      </c>
      <c r="D487" s="397">
        <v>27936.99</v>
      </c>
      <c r="E487" s="403" t="s">
        <v>1154</v>
      </c>
      <c r="F487" s="405"/>
      <c r="G487" s="427"/>
    </row>
    <row r="488" spans="1:54" ht="30" customHeight="1">
      <c r="A488" s="513">
        <v>7131960010</v>
      </c>
      <c r="B488" s="446" t="s">
        <v>1155</v>
      </c>
      <c r="C488" s="432" t="s">
        <v>100</v>
      </c>
      <c r="D488" s="397">
        <v>85845.119999999995</v>
      </c>
      <c r="E488" s="403"/>
      <c r="F488" s="405"/>
      <c r="G488" s="445"/>
    </row>
    <row r="489" spans="1:54" s="410" customFormat="1" ht="24" customHeight="1">
      <c r="A489" s="394">
        <v>7131960520</v>
      </c>
      <c r="B489" s="395" t="s">
        <v>1156</v>
      </c>
      <c r="C489" s="396" t="s">
        <v>100</v>
      </c>
      <c r="D489" s="397">
        <v>39712.28</v>
      </c>
      <c r="E489" s="403" t="s">
        <v>1157</v>
      </c>
      <c r="F489" s="405"/>
      <c r="G489" s="427"/>
      <c r="H489" s="389"/>
      <c r="I489" s="389"/>
      <c r="J489" s="389"/>
      <c r="K489" s="389"/>
      <c r="L489" s="389"/>
      <c r="M489" s="389"/>
      <c r="N489" s="389"/>
      <c r="O489" s="389"/>
      <c r="P489" s="389"/>
      <c r="Q489" s="389"/>
      <c r="R489" s="389"/>
      <c r="S489" s="389"/>
      <c r="T489" s="389"/>
      <c r="U489" s="389"/>
      <c r="V489" s="389"/>
      <c r="W489" s="389"/>
      <c r="X489" s="389"/>
      <c r="Y489" s="389"/>
      <c r="Z489" s="389"/>
      <c r="AA489" s="389"/>
      <c r="AB489" s="389"/>
      <c r="AC489" s="389"/>
      <c r="AD489" s="389"/>
      <c r="AE489" s="389"/>
      <c r="AF489" s="389"/>
      <c r="AG489" s="389"/>
      <c r="AH489" s="389"/>
      <c r="AI489" s="389"/>
      <c r="AJ489" s="389"/>
      <c r="AK489" s="389"/>
      <c r="AL489" s="389"/>
      <c r="AM489" s="389"/>
      <c r="AN489" s="389"/>
      <c r="AO489" s="389"/>
      <c r="AP489" s="389"/>
      <c r="AQ489" s="389"/>
      <c r="AR489" s="389"/>
      <c r="AS489" s="389"/>
      <c r="AT489" s="389"/>
      <c r="AU489" s="389"/>
      <c r="AV489" s="389"/>
      <c r="AW489" s="389"/>
      <c r="AX489" s="389"/>
      <c r="AY489" s="389"/>
      <c r="AZ489" s="389"/>
      <c r="BA489" s="389"/>
      <c r="BB489" s="389"/>
    </row>
    <row r="490" spans="1:54" s="410" customFormat="1" ht="24" customHeight="1">
      <c r="A490" s="394">
        <v>7131960522</v>
      </c>
      <c r="B490" s="395" t="s">
        <v>1158</v>
      </c>
      <c r="C490" s="396" t="s">
        <v>100</v>
      </c>
      <c r="D490" s="397">
        <v>39967.11</v>
      </c>
      <c r="E490" s="403" t="s">
        <v>1159</v>
      </c>
      <c r="F490" s="405"/>
      <c r="G490" s="427"/>
      <c r="H490" s="389"/>
      <c r="I490" s="389"/>
      <c r="J490" s="389"/>
      <c r="K490" s="389"/>
      <c r="L490" s="389"/>
      <c r="M490" s="389"/>
      <c r="N490" s="389"/>
      <c r="O490" s="389"/>
      <c r="P490" s="389"/>
      <c r="Q490" s="389"/>
      <c r="R490" s="389"/>
      <c r="S490" s="389"/>
      <c r="T490" s="389"/>
      <c r="U490" s="389"/>
      <c r="V490" s="389"/>
      <c r="W490" s="389"/>
      <c r="X490" s="389"/>
      <c r="Y490" s="389"/>
      <c r="Z490" s="389"/>
      <c r="AA490" s="389"/>
      <c r="AB490" s="389"/>
      <c r="AC490" s="389"/>
      <c r="AD490" s="389"/>
      <c r="AE490" s="389"/>
      <c r="AF490" s="389"/>
      <c r="AG490" s="389"/>
      <c r="AH490" s="389"/>
      <c r="AI490" s="389"/>
      <c r="AJ490" s="389"/>
      <c r="AK490" s="389"/>
      <c r="AL490" s="389"/>
      <c r="AM490" s="389"/>
      <c r="AN490" s="389"/>
      <c r="AO490" s="389"/>
      <c r="AP490" s="389"/>
      <c r="AQ490" s="389"/>
      <c r="AR490" s="389"/>
      <c r="AS490" s="389"/>
      <c r="AT490" s="389"/>
      <c r="AU490" s="389"/>
      <c r="AV490" s="389"/>
      <c r="AW490" s="389"/>
      <c r="AX490" s="389"/>
      <c r="AY490" s="389"/>
      <c r="AZ490" s="389"/>
      <c r="BA490" s="389"/>
      <c r="BB490" s="389"/>
    </row>
    <row r="491" spans="1:54" s="410" customFormat="1" ht="24" customHeight="1">
      <c r="A491" s="394">
        <v>7131960524</v>
      </c>
      <c r="B491" s="395" t="s">
        <v>1160</v>
      </c>
      <c r="C491" s="396" t="s">
        <v>100</v>
      </c>
      <c r="D491" s="397">
        <v>40557.22</v>
      </c>
      <c r="E491" s="403" t="s">
        <v>1161</v>
      </c>
      <c r="F491" s="405"/>
      <c r="G491" s="427"/>
      <c r="H491" s="389"/>
      <c r="I491" s="389"/>
      <c r="J491" s="389"/>
      <c r="K491" s="389"/>
      <c r="L491" s="389"/>
      <c r="M491" s="389"/>
      <c r="N491" s="389"/>
      <c r="O491" s="389"/>
      <c r="P491" s="389"/>
      <c r="Q491" s="389"/>
      <c r="R491" s="389"/>
      <c r="S491" s="389"/>
      <c r="T491" s="389"/>
      <c r="U491" s="389"/>
      <c r="V491" s="389"/>
      <c r="W491" s="389"/>
      <c r="X491" s="389"/>
      <c r="Y491" s="389"/>
      <c r="Z491" s="389"/>
      <c r="AA491" s="389"/>
      <c r="AB491" s="389"/>
      <c r="AC491" s="389"/>
      <c r="AD491" s="389"/>
      <c r="AE491" s="389"/>
      <c r="AF491" s="389"/>
      <c r="AG491" s="389"/>
      <c r="AH491" s="389"/>
      <c r="AI491" s="389"/>
      <c r="AJ491" s="389"/>
      <c r="AK491" s="389"/>
      <c r="AL491" s="389"/>
      <c r="AM491" s="389"/>
      <c r="AN491" s="389"/>
      <c r="AO491" s="389"/>
      <c r="AP491" s="389"/>
      <c r="AQ491" s="389"/>
      <c r="AR491" s="389"/>
      <c r="AS491" s="389"/>
      <c r="AT491" s="389"/>
      <c r="AU491" s="389"/>
      <c r="AV491" s="389"/>
      <c r="AW491" s="389"/>
      <c r="AX491" s="389"/>
      <c r="AY491" s="389"/>
      <c r="AZ491" s="389"/>
      <c r="BA491" s="389"/>
      <c r="BB491" s="389"/>
    </row>
    <row r="492" spans="1:54" ht="41.25" customHeight="1">
      <c r="A492" s="402">
        <v>7132002234</v>
      </c>
      <c r="B492" s="403" t="s">
        <v>1162</v>
      </c>
      <c r="C492" s="404" t="s">
        <v>367</v>
      </c>
      <c r="D492" s="397">
        <v>239.18</v>
      </c>
      <c r="E492" s="405"/>
      <c r="F492" s="405"/>
      <c r="G492" s="427"/>
    </row>
    <row r="493" spans="1:54" ht="24" customHeight="1">
      <c r="A493" s="402">
        <v>7132004003</v>
      </c>
      <c r="B493" s="403" t="s">
        <v>1163</v>
      </c>
      <c r="C493" s="404" t="s">
        <v>367</v>
      </c>
      <c r="D493" s="397">
        <v>154.49</v>
      </c>
      <c r="E493" s="405"/>
      <c r="F493" s="405"/>
      <c r="G493" s="427"/>
    </row>
    <row r="494" spans="1:54" ht="24" customHeight="1">
      <c r="A494" s="402">
        <v>7132004004</v>
      </c>
      <c r="B494" s="403" t="s">
        <v>1164</v>
      </c>
      <c r="C494" s="404" t="s">
        <v>367</v>
      </c>
      <c r="D494" s="397">
        <v>14.5</v>
      </c>
      <c r="E494" s="405"/>
      <c r="F494" s="405"/>
      <c r="G494" s="427"/>
    </row>
    <row r="495" spans="1:54" ht="24" customHeight="1">
      <c r="A495" s="402">
        <v>7132011171</v>
      </c>
      <c r="B495" s="403" t="s">
        <v>1165</v>
      </c>
      <c r="C495" s="404" t="s">
        <v>367</v>
      </c>
      <c r="D495" s="397">
        <v>569.59</v>
      </c>
      <c r="E495" s="405"/>
      <c r="F495" s="405"/>
      <c r="G495" s="445"/>
    </row>
    <row r="496" spans="1:54" ht="24" customHeight="1">
      <c r="A496" s="460">
        <v>7132013331</v>
      </c>
      <c r="B496" s="403" t="s">
        <v>1166</v>
      </c>
      <c r="C496" s="404" t="s">
        <v>367</v>
      </c>
      <c r="D496" s="397">
        <v>518.62</v>
      </c>
      <c r="E496" s="405" t="s">
        <v>1167</v>
      </c>
      <c r="F496" s="405"/>
      <c r="G496" s="427"/>
    </row>
    <row r="497" spans="1:7" ht="24" customHeight="1">
      <c r="A497" s="402">
        <v>7132014014</v>
      </c>
      <c r="B497" s="403" t="s">
        <v>1168</v>
      </c>
      <c r="C497" s="404" t="s">
        <v>367</v>
      </c>
      <c r="D497" s="397">
        <v>3717</v>
      </c>
      <c r="E497" s="405"/>
      <c r="F497" s="405"/>
      <c r="G497" s="427"/>
    </row>
    <row r="498" spans="1:7" ht="24" customHeight="1">
      <c r="A498" s="402">
        <v>7132028159</v>
      </c>
      <c r="B498" s="403" t="s">
        <v>1169</v>
      </c>
      <c r="C498" s="404" t="s">
        <v>367</v>
      </c>
      <c r="D498" s="397">
        <v>1452.96</v>
      </c>
      <c r="E498" s="405"/>
      <c r="F498" s="405"/>
      <c r="G498" s="427"/>
    </row>
    <row r="499" spans="1:7" ht="24" customHeight="1">
      <c r="A499" s="402">
        <v>7132028160</v>
      </c>
      <c r="B499" s="403" t="s">
        <v>1170</v>
      </c>
      <c r="C499" s="404" t="s">
        <v>367</v>
      </c>
      <c r="D499" s="397">
        <v>449.56</v>
      </c>
      <c r="E499" s="405"/>
      <c r="F499" s="405"/>
      <c r="G499" s="427"/>
    </row>
    <row r="500" spans="1:7" ht="24" customHeight="1">
      <c r="A500" s="460">
        <v>7132061858</v>
      </c>
      <c r="B500" s="403" t="s">
        <v>1171</v>
      </c>
      <c r="C500" s="404" t="s">
        <v>367</v>
      </c>
      <c r="D500" s="397">
        <v>265.22000000000003</v>
      </c>
      <c r="E500" s="403" t="s">
        <v>1172</v>
      </c>
      <c r="F500" s="405"/>
      <c r="G500" s="427"/>
    </row>
    <row r="501" spans="1:7" ht="24" customHeight="1">
      <c r="A501" s="402">
        <v>7132072006</v>
      </c>
      <c r="B501" s="403" t="s">
        <v>1173</v>
      </c>
      <c r="C501" s="404" t="s">
        <v>367</v>
      </c>
      <c r="D501" s="397">
        <v>85.14</v>
      </c>
      <c r="E501" s="405" t="s">
        <v>1174</v>
      </c>
      <c r="F501" s="405"/>
      <c r="G501" s="427"/>
    </row>
    <row r="502" spans="1:7" ht="24" customHeight="1">
      <c r="A502" s="402">
        <v>7132072004</v>
      </c>
      <c r="B502" s="403" t="s">
        <v>1175</v>
      </c>
      <c r="C502" s="404" t="s">
        <v>367</v>
      </c>
      <c r="D502" s="397">
        <v>79.73</v>
      </c>
      <c r="E502" s="405" t="s">
        <v>1176</v>
      </c>
      <c r="F502" s="405"/>
      <c r="G502" s="405" t="s">
        <v>1177</v>
      </c>
    </row>
    <row r="503" spans="1:7" ht="24" customHeight="1">
      <c r="A503" s="402">
        <v>7132072008</v>
      </c>
      <c r="B503" s="403" t="s">
        <v>1178</v>
      </c>
      <c r="C503" s="404" t="s">
        <v>367</v>
      </c>
      <c r="D503" s="397">
        <v>74.33</v>
      </c>
      <c r="E503" s="405" t="s">
        <v>1179</v>
      </c>
      <c r="F503" s="405"/>
      <c r="G503" s="427"/>
    </row>
    <row r="504" spans="1:7" s="37" customFormat="1" ht="24" customHeight="1">
      <c r="A504" s="495">
        <v>7132072522</v>
      </c>
      <c r="B504" s="416" t="s">
        <v>1180</v>
      </c>
      <c r="C504" s="435" t="s">
        <v>367</v>
      </c>
      <c r="D504" s="415"/>
      <c r="E504" s="416" t="s">
        <v>1181</v>
      </c>
      <c r="F504" s="417"/>
      <c r="G504" s="437" t="s">
        <v>412</v>
      </c>
    </row>
    <row r="505" spans="1:7" ht="41.25" customHeight="1">
      <c r="A505" s="402">
        <v>7132074032</v>
      </c>
      <c r="B505" s="403" t="s">
        <v>1182</v>
      </c>
      <c r="C505" s="404" t="s">
        <v>1183</v>
      </c>
      <c r="D505" s="397">
        <v>1854.01</v>
      </c>
      <c r="E505" s="405" t="s">
        <v>1184</v>
      </c>
      <c r="F505" s="405"/>
      <c r="G505" s="398"/>
    </row>
    <row r="506" spans="1:7" ht="30" customHeight="1">
      <c r="A506" s="402">
        <v>7132074033</v>
      </c>
      <c r="B506" s="403" t="s">
        <v>1185</v>
      </c>
      <c r="C506" s="404" t="s">
        <v>1183</v>
      </c>
      <c r="D506" s="397">
        <v>766.19</v>
      </c>
      <c r="E506" s="405"/>
      <c r="F506" s="405"/>
      <c r="G506" s="398"/>
    </row>
    <row r="507" spans="1:7" ht="41.25" customHeight="1">
      <c r="A507" s="402">
        <v>7132074034</v>
      </c>
      <c r="B507" s="403" t="s">
        <v>1186</v>
      </c>
      <c r="C507" s="404" t="s">
        <v>1183</v>
      </c>
      <c r="D507" s="397">
        <v>877</v>
      </c>
      <c r="E507" s="405" t="s">
        <v>1187</v>
      </c>
      <c r="F507" s="405"/>
      <c r="G507" s="398"/>
    </row>
    <row r="508" spans="1:7" ht="30" customHeight="1">
      <c r="A508" s="402">
        <v>7132074035</v>
      </c>
      <c r="B508" s="403" t="s">
        <v>1188</v>
      </c>
      <c r="C508" s="404" t="s">
        <v>367</v>
      </c>
      <c r="D508" s="397">
        <v>568.9</v>
      </c>
      <c r="E508" s="405"/>
      <c r="F508" s="405"/>
      <c r="G508" s="398"/>
    </row>
    <row r="509" spans="1:7" ht="30" customHeight="1">
      <c r="A509" s="402">
        <v>7132074036</v>
      </c>
      <c r="B509" s="403" t="s">
        <v>1189</v>
      </c>
      <c r="C509" s="404" t="s">
        <v>1183</v>
      </c>
      <c r="D509" s="397">
        <v>1689.14</v>
      </c>
      <c r="E509" s="405" t="s">
        <v>1190</v>
      </c>
      <c r="F509" s="405"/>
      <c r="G509" s="398"/>
    </row>
    <row r="510" spans="1:7" ht="30" customHeight="1">
      <c r="A510" s="402">
        <v>7132088614</v>
      </c>
      <c r="B510" s="403" t="s">
        <v>1191</v>
      </c>
      <c r="C510" s="404" t="s">
        <v>367</v>
      </c>
      <c r="D510" s="397">
        <v>1407.98</v>
      </c>
      <c r="E510" s="405"/>
      <c r="F510" s="405"/>
      <c r="G510" s="398"/>
    </row>
    <row r="511" spans="1:7" ht="30" customHeight="1">
      <c r="A511" s="402">
        <v>7132088615</v>
      </c>
      <c r="B511" s="403" t="s">
        <v>1192</v>
      </c>
      <c r="C511" s="404" t="s">
        <v>367</v>
      </c>
      <c r="D511" s="397">
        <v>772.7</v>
      </c>
      <c r="E511" s="405"/>
      <c r="F511" s="405"/>
      <c r="G511" s="398"/>
    </row>
    <row r="512" spans="1:7" ht="108" customHeight="1">
      <c r="A512" s="394">
        <v>7132200014</v>
      </c>
      <c r="B512" s="446" t="s">
        <v>1193</v>
      </c>
      <c r="C512" s="396" t="s">
        <v>100</v>
      </c>
      <c r="D512" s="397">
        <v>172526.33</v>
      </c>
      <c r="E512" s="405" t="s">
        <v>1194</v>
      </c>
      <c r="F512" s="405"/>
      <c r="G512" s="395"/>
    </row>
    <row r="513" spans="1:7" ht="24" customHeight="1">
      <c r="A513" s="394">
        <v>7132200812</v>
      </c>
      <c r="B513" s="395" t="s">
        <v>1195</v>
      </c>
      <c r="C513" s="396" t="s">
        <v>100</v>
      </c>
      <c r="D513" s="397">
        <v>1992.55</v>
      </c>
      <c r="E513" s="403" t="s">
        <v>1196</v>
      </c>
      <c r="F513" s="405"/>
      <c r="G513" s="398"/>
    </row>
    <row r="514" spans="1:7" ht="24" customHeight="1">
      <c r="A514" s="394">
        <v>7132200813</v>
      </c>
      <c r="B514" s="395" t="s">
        <v>1197</v>
      </c>
      <c r="C514" s="396" t="s">
        <v>100</v>
      </c>
      <c r="D514" s="397">
        <v>3983.85</v>
      </c>
      <c r="E514" s="403" t="s">
        <v>1196</v>
      </c>
      <c r="F514" s="405"/>
      <c r="G514" s="398"/>
    </row>
    <row r="515" spans="1:7" ht="24" customHeight="1">
      <c r="A515" s="394">
        <v>7132200814</v>
      </c>
      <c r="B515" s="395" t="s">
        <v>1198</v>
      </c>
      <c r="C515" s="396" t="s">
        <v>100</v>
      </c>
      <c r="D515" s="397">
        <v>4786.8500000000004</v>
      </c>
      <c r="E515" s="403" t="s">
        <v>1196</v>
      </c>
      <c r="F515" s="405"/>
      <c r="G515" s="398"/>
    </row>
    <row r="516" spans="1:7" ht="24" customHeight="1">
      <c r="A516" s="394">
        <v>7132200815</v>
      </c>
      <c r="B516" s="395" t="s">
        <v>1199</v>
      </c>
      <c r="C516" s="396" t="s">
        <v>100</v>
      </c>
      <c r="D516" s="397">
        <v>7943.99</v>
      </c>
      <c r="E516" s="403" t="s">
        <v>1196</v>
      </c>
      <c r="F516" s="405"/>
      <c r="G516" s="398"/>
    </row>
    <row r="517" spans="1:7" ht="106.5" customHeight="1">
      <c r="A517" s="411">
        <v>7132200826</v>
      </c>
      <c r="B517" s="395" t="s">
        <v>1200</v>
      </c>
      <c r="C517" s="396" t="s">
        <v>100</v>
      </c>
      <c r="D517" s="397">
        <v>228134.83</v>
      </c>
      <c r="E517" s="403" t="s">
        <v>1201</v>
      </c>
      <c r="F517" s="405"/>
      <c r="G517" s="398"/>
    </row>
    <row r="518" spans="1:7" s="37" customFormat="1" ht="24" customHeight="1">
      <c r="A518" s="461">
        <v>7132210007</v>
      </c>
      <c r="B518" s="413" t="s">
        <v>1202</v>
      </c>
      <c r="C518" s="414" t="s">
        <v>100</v>
      </c>
      <c r="D518" s="415"/>
      <c r="E518" s="416" t="s">
        <v>1203</v>
      </c>
      <c r="F518" s="417"/>
      <c r="G518" s="421" t="s">
        <v>412</v>
      </c>
    </row>
    <row r="519" spans="1:7" s="37" customFormat="1" ht="24" customHeight="1">
      <c r="A519" s="461">
        <v>7132210008</v>
      </c>
      <c r="B519" s="413" t="s">
        <v>1204</v>
      </c>
      <c r="C519" s="414" t="s">
        <v>100</v>
      </c>
      <c r="D519" s="415"/>
      <c r="E519" s="416" t="s">
        <v>1205</v>
      </c>
      <c r="F519" s="417"/>
      <c r="G519" s="421" t="s">
        <v>412</v>
      </c>
    </row>
    <row r="520" spans="1:7" s="37" customFormat="1" ht="24" customHeight="1">
      <c r="A520" s="461">
        <v>7132210009</v>
      </c>
      <c r="B520" s="413" t="s">
        <v>1206</v>
      </c>
      <c r="C520" s="414" t="s">
        <v>100</v>
      </c>
      <c r="D520" s="415"/>
      <c r="E520" s="416" t="s">
        <v>1207</v>
      </c>
      <c r="F520" s="417"/>
      <c r="G520" s="421" t="s">
        <v>412</v>
      </c>
    </row>
    <row r="521" spans="1:7" s="37" customFormat="1" ht="24" customHeight="1">
      <c r="A521" s="461">
        <v>7132210010</v>
      </c>
      <c r="B521" s="413" t="s">
        <v>1208</v>
      </c>
      <c r="C521" s="414" t="s">
        <v>100</v>
      </c>
      <c r="D521" s="415"/>
      <c r="E521" s="416" t="s">
        <v>1209</v>
      </c>
      <c r="F521" s="417"/>
      <c r="G521" s="421" t="s">
        <v>412</v>
      </c>
    </row>
    <row r="522" spans="1:7" s="37" customFormat="1" ht="24" customHeight="1">
      <c r="A522" s="461">
        <v>7132210011</v>
      </c>
      <c r="B522" s="413" t="s">
        <v>1210</v>
      </c>
      <c r="C522" s="414" t="s">
        <v>100</v>
      </c>
      <c r="D522" s="415"/>
      <c r="E522" s="416" t="s">
        <v>1211</v>
      </c>
      <c r="F522" s="417"/>
      <c r="G522" s="421" t="s">
        <v>412</v>
      </c>
    </row>
    <row r="523" spans="1:7" s="37" customFormat="1" ht="42" customHeight="1">
      <c r="A523" s="461">
        <v>7132210012</v>
      </c>
      <c r="B523" s="413" t="s">
        <v>1212</v>
      </c>
      <c r="C523" s="414" t="s">
        <v>100</v>
      </c>
      <c r="D523" s="415"/>
      <c r="E523" s="416" t="s">
        <v>1213</v>
      </c>
      <c r="F523" s="514"/>
      <c r="G523" s="437" t="s">
        <v>412</v>
      </c>
    </row>
    <row r="524" spans="1:7" s="37" customFormat="1" ht="47.25" customHeight="1">
      <c r="A524" s="495">
        <v>7132210015</v>
      </c>
      <c r="B524" s="416" t="s">
        <v>1214</v>
      </c>
      <c r="C524" s="515" t="s">
        <v>100</v>
      </c>
      <c r="D524" s="415"/>
      <c r="E524" s="416" t="s">
        <v>1215</v>
      </c>
      <c r="F524" s="514"/>
      <c r="G524" s="437" t="s">
        <v>412</v>
      </c>
    </row>
    <row r="525" spans="1:7" ht="24" customHeight="1">
      <c r="A525" s="512">
        <v>7132210106</v>
      </c>
      <c r="B525" s="446" t="s">
        <v>1216</v>
      </c>
      <c r="C525" s="432" t="s">
        <v>54</v>
      </c>
      <c r="D525" s="397">
        <v>8378.07</v>
      </c>
      <c r="E525" s="403"/>
      <c r="F525" s="407"/>
      <c r="G525" s="445"/>
    </row>
    <row r="526" spans="1:7" ht="24" customHeight="1">
      <c r="A526" s="512">
        <v>7132210108</v>
      </c>
      <c r="B526" s="446" t="s">
        <v>1217</v>
      </c>
      <c r="C526" s="432" t="s">
        <v>54</v>
      </c>
      <c r="D526" s="397">
        <v>10228.11</v>
      </c>
      <c r="E526" s="403"/>
      <c r="F526" s="407"/>
      <c r="G526" s="445"/>
    </row>
    <row r="527" spans="1:7" ht="24" customHeight="1">
      <c r="A527" s="394">
        <v>7132210215</v>
      </c>
      <c r="B527" s="395" t="s">
        <v>1218</v>
      </c>
      <c r="C527" s="396" t="s">
        <v>100</v>
      </c>
      <c r="D527" s="397">
        <v>196998.72</v>
      </c>
      <c r="E527" s="405" t="s">
        <v>1219</v>
      </c>
      <c r="F527" s="428"/>
      <c r="G527" s="516"/>
    </row>
    <row r="528" spans="1:7" ht="24" customHeight="1">
      <c r="A528" s="411">
        <v>7132220091</v>
      </c>
      <c r="B528" s="395" t="s">
        <v>1220</v>
      </c>
      <c r="C528" s="396" t="s">
        <v>100</v>
      </c>
      <c r="D528" s="397">
        <v>1261852.01</v>
      </c>
      <c r="E528" s="403" t="s">
        <v>1221</v>
      </c>
      <c r="F528" s="405"/>
      <c r="G528" s="398"/>
    </row>
    <row r="529" spans="1:54" s="410" customFormat="1" ht="24" customHeight="1">
      <c r="A529" s="411">
        <v>7132220095</v>
      </c>
      <c r="B529" s="395" t="s">
        <v>1222</v>
      </c>
      <c r="C529" s="396" t="s">
        <v>100</v>
      </c>
      <c r="D529" s="397">
        <v>3748268.54</v>
      </c>
      <c r="E529" s="403" t="s">
        <v>1223</v>
      </c>
      <c r="F529" s="405"/>
      <c r="G529" s="398"/>
      <c r="H529" s="389"/>
      <c r="I529" s="389"/>
      <c r="J529" s="389"/>
      <c r="K529" s="389"/>
      <c r="L529" s="389"/>
      <c r="M529" s="389"/>
      <c r="N529" s="389"/>
      <c r="O529" s="389"/>
      <c r="P529" s="389"/>
      <c r="Q529" s="389"/>
      <c r="R529" s="389"/>
      <c r="S529" s="389"/>
      <c r="T529" s="389"/>
      <c r="U529" s="389"/>
      <c r="V529" s="389"/>
      <c r="W529" s="389"/>
      <c r="X529" s="389"/>
      <c r="Y529" s="389"/>
      <c r="Z529" s="389"/>
      <c r="AA529" s="389"/>
      <c r="AB529" s="389"/>
      <c r="AC529" s="389"/>
      <c r="AD529" s="389"/>
      <c r="AE529" s="389"/>
      <c r="AF529" s="389"/>
      <c r="AG529" s="389"/>
      <c r="AH529" s="389"/>
      <c r="AI529" s="389"/>
      <c r="AJ529" s="389"/>
      <c r="AK529" s="389"/>
      <c r="AL529" s="389"/>
      <c r="AM529" s="389"/>
      <c r="AN529" s="389"/>
      <c r="AO529" s="389"/>
      <c r="AP529" s="389"/>
      <c r="AQ529" s="389"/>
      <c r="AR529" s="389"/>
      <c r="AS529" s="389"/>
      <c r="AT529" s="389"/>
      <c r="AU529" s="389"/>
      <c r="AV529" s="389"/>
      <c r="AW529" s="389"/>
      <c r="AX529" s="389"/>
      <c r="AY529" s="389"/>
      <c r="AZ529" s="389"/>
      <c r="BA529" s="389"/>
      <c r="BB529" s="389"/>
    </row>
    <row r="530" spans="1:54" s="410" customFormat="1" ht="24" customHeight="1">
      <c r="A530" s="411">
        <v>7132220097</v>
      </c>
      <c r="B530" s="395" t="s">
        <v>1224</v>
      </c>
      <c r="C530" s="396" t="s">
        <v>100</v>
      </c>
      <c r="D530" s="397">
        <v>5106769.28</v>
      </c>
      <c r="E530" s="403" t="s">
        <v>1225</v>
      </c>
      <c r="F530" s="405"/>
      <c r="G530" s="398"/>
      <c r="H530" s="389"/>
      <c r="I530" s="389"/>
      <c r="J530" s="389"/>
      <c r="K530" s="389"/>
      <c r="L530" s="389"/>
      <c r="M530" s="389"/>
      <c r="N530" s="389"/>
      <c r="O530" s="389"/>
      <c r="P530" s="389"/>
      <c r="Q530" s="389"/>
      <c r="R530" s="389"/>
      <c r="S530" s="389"/>
      <c r="T530" s="389"/>
      <c r="U530" s="389"/>
      <c r="V530" s="389"/>
      <c r="W530" s="389"/>
      <c r="X530" s="389"/>
      <c r="Y530" s="389"/>
      <c r="Z530" s="389"/>
      <c r="AA530" s="389"/>
      <c r="AB530" s="389"/>
      <c r="AC530" s="389"/>
      <c r="AD530" s="389"/>
      <c r="AE530" s="389"/>
      <c r="AF530" s="389"/>
      <c r="AG530" s="389"/>
      <c r="AH530" s="389"/>
      <c r="AI530" s="389"/>
      <c r="AJ530" s="389"/>
      <c r="AK530" s="389"/>
      <c r="AL530" s="389"/>
      <c r="AM530" s="389"/>
      <c r="AN530" s="389"/>
      <c r="AO530" s="389"/>
      <c r="AP530" s="389"/>
      <c r="AQ530" s="389"/>
      <c r="AR530" s="389"/>
      <c r="AS530" s="389"/>
      <c r="AT530" s="389"/>
      <c r="AU530" s="389"/>
      <c r="AV530" s="389"/>
      <c r="AW530" s="389"/>
      <c r="AX530" s="389"/>
      <c r="AY530" s="389"/>
      <c r="AZ530" s="389"/>
      <c r="BA530" s="389"/>
      <c r="BB530" s="389"/>
    </row>
    <row r="531" spans="1:54" s="410" customFormat="1" ht="24" customHeight="1">
      <c r="A531" s="411">
        <v>7132220092</v>
      </c>
      <c r="B531" s="395" t="s">
        <v>1226</v>
      </c>
      <c r="C531" s="396" t="s">
        <v>100</v>
      </c>
      <c r="D531" s="397">
        <v>7237365.9000000004</v>
      </c>
      <c r="E531" s="403" t="s">
        <v>1227</v>
      </c>
      <c r="F531" s="405"/>
      <c r="G531" s="505"/>
      <c r="H531" s="389"/>
      <c r="I531" s="389"/>
      <c r="J531" s="389"/>
      <c r="K531" s="389"/>
      <c r="L531" s="389"/>
      <c r="M531" s="389"/>
      <c r="N531" s="389"/>
      <c r="O531" s="389"/>
      <c r="P531" s="389"/>
      <c r="Q531" s="389"/>
      <c r="R531" s="389"/>
      <c r="S531" s="389"/>
      <c r="T531" s="389"/>
      <c r="U531" s="389"/>
      <c r="V531" s="389"/>
      <c r="W531" s="389"/>
      <c r="X531" s="389"/>
      <c r="Y531" s="389"/>
      <c r="Z531" s="389"/>
      <c r="AA531" s="389"/>
      <c r="AB531" s="389"/>
      <c r="AC531" s="389"/>
      <c r="AD531" s="389"/>
      <c r="AE531" s="389"/>
      <c r="AF531" s="389"/>
      <c r="AG531" s="389"/>
      <c r="AH531" s="389"/>
      <c r="AI531" s="389"/>
      <c r="AJ531" s="389"/>
      <c r="AK531" s="389"/>
      <c r="AL531" s="389"/>
      <c r="AM531" s="389"/>
      <c r="AN531" s="389"/>
      <c r="AO531" s="389"/>
      <c r="AP531" s="389"/>
      <c r="AQ531" s="389"/>
      <c r="AR531" s="389"/>
      <c r="AS531" s="389"/>
      <c r="AT531" s="389"/>
      <c r="AU531" s="389"/>
      <c r="AV531" s="389"/>
      <c r="AW531" s="389"/>
      <c r="AX531" s="389"/>
      <c r="AY531" s="389"/>
      <c r="AZ531" s="389"/>
      <c r="BA531" s="389"/>
      <c r="BB531" s="389"/>
    </row>
    <row r="532" spans="1:54" ht="33.75" customHeight="1">
      <c r="A532" s="477">
        <v>7132230015</v>
      </c>
      <c r="B532" s="395" t="s">
        <v>1228</v>
      </c>
      <c r="C532" s="396" t="s">
        <v>100</v>
      </c>
      <c r="D532" s="397">
        <v>264402.34000000003</v>
      </c>
      <c r="E532" s="403" t="s">
        <v>1229</v>
      </c>
      <c r="F532" s="405"/>
      <c r="G532" s="398"/>
    </row>
    <row r="533" spans="1:54" ht="24" customHeight="1">
      <c r="A533" s="411">
        <v>7132230016</v>
      </c>
      <c r="B533" s="395" t="s">
        <v>1230</v>
      </c>
      <c r="C533" s="396" t="s">
        <v>100</v>
      </c>
      <c r="D533" s="397">
        <v>527.46</v>
      </c>
      <c r="E533" s="405" t="s">
        <v>1231</v>
      </c>
      <c r="F533" s="405"/>
      <c r="G533" s="398"/>
    </row>
    <row r="534" spans="1:54" s="410" customFormat="1" ht="28.5" customHeight="1">
      <c r="A534" s="477">
        <v>7132230017</v>
      </c>
      <c r="B534" s="395" t="s">
        <v>1232</v>
      </c>
      <c r="C534" s="396" t="s">
        <v>100</v>
      </c>
      <c r="D534" s="397">
        <v>244045.21</v>
      </c>
      <c r="E534" s="403" t="s">
        <v>1233</v>
      </c>
      <c r="F534" s="405"/>
      <c r="G534" s="398"/>
      <c r="H534" s="389"/>
      <c r="I534" s="389"/>
      <c r="J534" s="389"/>
      <c r="K534" s="389"/>
      <c r="L534" s="389"/>
      <c r="M534" s="389"/>
      <c r="N534" s="389"/>
      <c r="O534" s="389"/>
      <c r="P534" s="389"/>
      <c r="Q534" s="389"/>
      <c r="R534" s="389"/>
      <c r="S534" s="389"/>
      <c r="T534" s="389"/>
      <c r="U534" s="389"/>
      <c r="V534" s="389"/>
      <c r="W534" s="389"/>
      <c r="X534" s="389"/>
      <c r="Y534" s="389"/>
      <c r="Z534" s="389"/>
      <c r="AA534" s="389"/>
      <c r="AB534" s="389"/>
      <c r="AC534" s="389"/>
      <c r="AD534" s="389"/>
      <c r="AE534" s="389"/>
      <c r="AF534" s="389"/>
      <c r="AG534" s="389"/>
      <c r="AH534" s="389"/>
      <c r="AI534" s="389"/>
      <c r="AJ534" s="389"/>
      <c r="AK534" s="389"/>
      <c r="AL534" s="389"/>
      <c r="AM534" s="389"/>
      <c r="AN534" s="389"/>
      <c r="AO534" s="389"/>
      <c r="AP534" s="389"/>
      <c r="AQ534" s="389"/>
      <c r="AR534" s="389"/>
      <c r="AS534" s="389"/>
      <c r="AT534" s="389"/>
      <c r="AU534" s="389"/>
      <c r="AV534" s="389"/>
      <c r="AW534" s="389"/>
      <c r="AX534" s="389"/>
      <c r="AY534" s="389"/>
      <c r="AZ534" s="389"/>
      <c r="BA534" s="389"/>
      <c r="BB534" s="389"/>
    </row>
    <row r="535" spans="1:54" ht="24" customHeight="1">
      <c r="A535" s="411">
        <v>7132230019</v>
      </c>
      <c r="B535" s="395" t="s">
        <v>1234</v>
      </c>
      <c r="C535" s="396" t="s">
        <v>100</v>
      </c>
      <c r="D535" s="397">
        <v>313.29000000000002</v>
      </c>
      <c r="E535" s="405" t="s">
        <v>1235</v>
      </c>
      <c r="F535" s="405"/>
      <c r="G535" s="398"/>
    </row>
    <row r="536" spans="1:54" ht="24" customHeight="1">
      <c r="A536" s="411">
        <v>7132230021</v>
      </c>
      <c r="B536" s="395" t="s">
        <v>1236</v>
      </c>
      <c r="C536" s="396" t="s">
        <v>100</v>
      </c>
      <c r="D536" s="397">
        <v>306.8</v>
      </c>
      <c r="E536" s="405" t="s">
        <v>1237</v>
      </c>
      <c r="F536" s="405"/>
      <c r="G536" s="398"/>
    </row>
    <row r="537" spans="1:54" ht="24" customHeight="1">
      <c r="A537" s="411">
        <v>7132230024</v>
      </c>
      <c r="B537" s="395" t="s">
        <v>1238</v>
      </c>
      <c r="C537" s="396" t="s">
        <v>100</v>
      </c>
      <c r="D537" s="397">
        <v>306.8</v>
      </c>
      <c r="E537" s="405" t="s">
        <v>1239</v>
      </c>
      <c r="F537" s="405"/>
      <c r="G537" s="398"/>
    </row>
    <row r="538" spans="1:54" s="410" customFormat="1" ht="24" customHeight="1">
      <c r="A538" s="394">
        <v>7132230039</v>
      </c>
      <c r="B538" s="403" t="s">
        <v>1240</v>
      </c>
      <c r="C538" s="396" t="s">
        <v>96</v>
      </c>
      <c r="D538" s="397">
        <v>669270.35</v>
      </c>
      <c r="E538" s="403" t="s">
        <v>1241</v>
      </c>
      <c r="F538" s="405"/>
      <c r="G538" s="398"/>
      <c r="H538" s="389"/>
      <c r="I538" s="389"/>
      <c r="J538" s="389"/>
      <c r="K538" s="389"/>
      <c r="L538" s="389"/>
      <c r="M538" s="389"/>
      <c r="N538" s="389"/>
      <c r="O538" s="389"/>
      <c r="P538" s="389"/>
      <c r="Q538" s="389"/>
      <c r="R538" s="389"/>
      <c r="S538" s="389"/>
      <c r="T538" s="389"/>
      <c r="U538" s="389"/>
      <c r="V538" s="389"/>
      <c r="W538" s="389"/>
      <c r="X538" s="389"/>
      <c r="Y538" s="389"/>
      <c r="Z538" s="389"/>
      <c r="AA538" s="389"/>
      <c r="AB538" s="389"/>
      <c r="AC538" s="389"/>
      <c r="AD538" s="389"/>
      <c r="AE538" s="389"/>
      <c r="AF538" s="389"/>
      <c r="AG538" s="389"/>
      <c r="AH538" s="389"/>
      <c r="AI538" s="389"/>
      <c r="AJ538" s="389"/>
      <c r="AK538" s="389"/>
      <c r="AL538" s="389"/>
      <c r="AM538" s="389"/>
      <c r="AN538" s="389"/>
      <c r="AO538" s="389"/>
      <c r="AP538" s="389"/>
      <c r="AQ538" s="389"/>
      <c r="AR538" s="389"/>
      <c r="AS538" s="389"/>
      <c r="AT538" s="389"/>
      <c r="AU538" s="389"/>
      <c r="AV538" s="389"/>
      <c r="AW538" s="389"/>
      <c r="AX538" s="389"/>
      <c r="AY538" s="389"/>
      <c r="AZ538" s="389"/>
      <c r="BA538" s="389"/>
      <c r="BB538" s="389"/>
    </row>
    <row r="539" spans="1:54" ht="24" customHeight="1">
      <c r="A539" s="394">
        <v>7132230043</v>
      </c>
      <c r="B539" s="395" t="s">
        <v>1242</v>
      </c>
      <c r="C539" s="396" t="s">
        <v>100</v>
      </c>
      <c r="D539" s="397">
        <v>13968.4</v>
      </c>
      <c r="E539" s="405" t="s">
        <v>1243</v>
      </c>
      <c r="F539" s="405"/>
      <c r="G539" s="398"/>
    </row>
    <row r="540" spans="1:54" s="410" customFormat="1" ht="24" customHeight="1">
      <c r="A540" s="394">
        <v>7132230065</v>
      </c>
      <c r="B540" s="403" t="s">
        <v>1244</v>
      </c>
      <c r="C540" s="396" t="s">
        <v>96</v>
      </c>
      <c r="D540" s="397">
        <v>375130.93</v>
      </c>
      <c r="E540" s="403" t="s">
        <v>1245</v>
      </c>
      <c r="F540" s="405"/>
      <c r="G540" s="398"/>
      <c r="H540" s="389"/>
      <c r="I540" s="389"/>
      <c r="J540" s="389"/>
      <c r="K540" s="389"/>
      <c r="L540" s="389"/>
      <c r="M540" s="389"/>
      <c r="N540" s="389"/>
      <c r="O540" s="389"/>
      <c r="P540" s="389"/>
      <c r="Q540" s="389"/>
      <c r="R540" s="389"/>
      <c r="S540" s="389"/>
      <c r="T540" s="389"/>
      <c r="U540" s="389"/>
      <c r="V540" s="389"/>
      <c r="W540" s="389"/>
      <c r="X540" s="389"/>
      <c r="Y540" s="389"/>
      <c r="Z540" s="389"/>
      <c r="AA540" s="389"/>
      <c r="AB540" s="389"/>
      <c r="AC540" s="389"/>
      <c r="AD540" s="389"/>
      <c r="AE540" s="389"/>
      <c r="AF540" s="389"/>
      <c r="AG540" s="389"/>
      <c r="AH540" s="389"/>
      <c r="AI540" s="389"/>
      <c r="AJ540" s="389"/>
      <c r="AK540" s="389"/>
      <c r="AL540" s="389"/>
      <c r="AM540" s="389"/>
      <c r="AN540" s="389"/>
      <c r="AO540" s="389"/>
      <c r="AP540" s="389"/>
      <c r="AQ540" s="389"/>
      <c r="AR540" s="389"/>
      <c r="AS540" s="389"/>
      <c r="AT540" s="389"/>
      <c r="AU540" s="389"/>
      <c r="AV540" s="389"/>
      <c r="AW540" s="389"/>
      <c r="AX540" s="389"/>
      <c r="AY540" s="389"/>
      <c r="AZ540" s="389"/>
      <c r="BA540" s="389"/>
      <c r="BB540" s="389"/>
    </row>
    <row r="541" spans="1:54" s="523" customFormat="1" ht="24" customHeight="1">
      <c r="A541" s="517">
        <v>7132230075</v>
      </c>
      <c r="B541" s="518" t="s">
        <v>1246</v>
      </c>
      <c r="C541" s="519" t="s">
        <v>96</v>
      </c>
      <c r="D541" s="520">
        <v>498335.59</v>
      </c>
      <c r="E541" s="521" t="s">
        <v>1247</v>
      </c>
      <c r="F541" s="521"/>
      <c r="G541" s="522"/>
    </row>
    <row r="542" spans="1:54" s="410" customFormat="1" ht="24" customHeight="1">
      <c r="A542" s="394">
        <v>7132230076</v>
      </c>
      <c r="B542" s="403" t="s">
        <v>1248</v>
      </c>
      <c r="C542" s="396" t="s">
        <v>96</v>
      </c>
      <c r="D542" s="397">
        <v>846586.85</v>
      </c>
      <c r="E542" s="405" t="s">
        <v>1249</v>
      </c>
      <c r="F542" s="405"/>
      <c r="G542" s="398"/>
      <c r="H542" s="389"/>
      <c r="I542" s="389"/>
      <c r="J542" s="389"/>
      <c r="K542" s="389"/>
      <c r="L542" s="389"/>
      <c r="M542" s="389"/>
      <c r="N542" s="389"/>
      <c r="O542" s="389"/>
      <c r="P542" s="389"/>
      <c r="Q542" s="389"/>
      <c r="R542" s="389"/>
      <c r="S542" s="389"/>
      <c r="T542" s="389"/>
      <c r="U542" s="389"/>
      <c r="V542" s="389"/>
      <c r="W542" s="389"/>
      <c r="X542" s="389"/>
      <c r="Y542" s="389"/>
      <c r="Z542" s="389"/>
      <c r="AA542" s="389"/>
      <c r="AB542" s="389"/>
      <c r="AC542" s="389"/>
      <c r="AD542" s="389"/>
      <c r="AE542" s="389"/>
      <c r="AF542" s="389"/>
      <c r="AG542" s="389"/>
      <c r="AH542" s="389"/>
      <c r="AI542" s="389"/>
      <c r="AJ542" s="389"/>
      <c r="AK542" s="389"/>
      <c r="AL542" s="389"/>
      <c r="AM542" s="389"/>
      <c r="AN542" s="389"/>
      <c r="AO542" s="389"/>
      <c r="AP542" s="389"/>
      <c r="AQ542" s="389"/>
      <c r="AR542" s="389"/>
      <c r="AS542" s="389"/>
      <c r="AT542" s="389"/>
      <c r="AU542" s="389"/>
      <c r="AV542" s="389"/>
      <c r="AW542" s="389"/>
      <c r="AX542" s="389"/>
      <c r="AY542" s="389"/>
      <c r="AZ542" s="389"/>
      <c r="BA542" s="389"/>
      <c r="BB542" s="389"/>
    </row>
    <row r="543" spans="1:54" s="410" customFormat="1" ht="24" customHeight="1">
      <c r="A543" s="394">
        <v>7132230077</v>
      </c>
      <c r="B543" s="403" t="s">
        <v>1250</v>
      </c>
      <c r="C543" s="396" t="s">
        <v>96</v>
      </c>
      <c r="D543" s="397">
        <v>609341.68999999994</v>
      </c>
      <c r="E543" s="405" t="s">
        <v>1251</v>
      </c>
      <c r="F543" s="405"/>
      <c r="G543" s="398"/>
      <c r="H543" s="389"/>
      <c r="I543" s="389"/>
      <c r="J543" s="389"/>
      <c r="K543" s="389"/>
      <c r="L543" s="389"/>
      <c r="M543" s="389"/>
      <c r="N543" s="389"/>
      <c r="O543" s="389"/>
      <c r="P543" s="389"/>
      <c r="Q543" s="389"/>
      <c r="R543" s="389"/>
      <c r="S543" s="389"/>
      <c r="T543" s="389"/>
      <c r="U543" s="389"/>
      <c r="V543" s="389"/>
      <c r="W543" s="389"/>
      <c r="X543" s="389"/>
      <c r="Y543" s="389"/>
      <c r="Z543" s="389"/>
      <c r="AA543" s="389"/>
      <c r="AB543" s="389"/>
      <c r="AC543" s="389"/>
      <c r="AD543" s="389"/>
      <c r="AE543" s="389"/>
      <c r="AF543" s="389"/>
      <c r="AG543" s="389"/>
      <c r="AH543" s="389"/>
      <c r="AI543" s="389"/>
      <c r="AJ543" s="389"/>
      <c r="AK543" s="389"/>
      <c r="AL543" s="389"/>
      <c r="AM543" s="389"/>
      <c r="AN543" s="389"/>
      <c r="AO543" s="389"/>
      <c r="AP543" s="389"/>
      <c r="AQ543" s="389"/>
      <c r="AR543" s="389"/>
      <c r="AS543" s="389"/>
      <c r="AT543" s="389"/>
      <c r="AU543" s="389"/>
      <c r="AV543" s="389"/>
      <c r="AW543" s="389"/>
      <c r="AX543" s="389"/>
      <c r="AY543" s="389"/>
      <c r="AZ543" s="389"/>
      <c r="BA543" s="389"/>
      <c r="BB543" s="389"/>
    </row>
    <row r="544" spans="1:54" s="410" customFormat="1" ht="24" customHeight="1">
      <c r="A544" s="394">
        <v>7132230078</v>
      </c>
      <c r="B544" s="403" t="s">
        <v>1252</v>
      </c>
      <c r="C544" s="396" t="s">
        <v>96</v>
      </c>
      <c r="D544" s="397">
        <v>683420.51</v>
      </c>
      <c r="E544" s="405" t="s">
        <v>1253</v>
      </c>
      <c r="F544" s="405"/>
      <c r="G544" s="398"/>
      <c r="H544" s="389"/>
      <c r="I544" s="389"/>
      <c r="J544" s="389"/>
      <c r="K544" s="389"/>
      <c r="L544" s="389"/>
      <c r="M544" s="389"/>
      <c r="N544" s="389"/>
      <c r="O544" s="389"/>
      <c r="P544" s="389"/>
      <c r="Q544" s="389"/>
      <c r="R544" s="389"/>
      <c r="S544" s="389"/>
      <c r="T544" s="389"/>
      <c r="U544" s="389"/>
      <c r="V544" s="389"/>
      <c r="W544" s="389"/>
      <c r="X544" s="389"/>
      <c r="Y544" s="389"/>
      <c r="Z544" s="389"/>
      <c r="AA544" s="389"/>
      <c r="AB544" s="389"/>
      <c r="AC544" s="389"/>
      <c r="AD544" s="389"/>
      <c r="AE544" s="389"/>
      <c r="AF544" s="389"/>
      <c r="AG544" s="389"/>
      <c r="AH544" s="389"/>
      <c r="AI544" s="389"/>
      <c r="AJ544" s="389"/>
      <c r="AK544" s="389"/>
      <c r="AL544" s="389"/>
      <c r="AM544" s="389"/>
      <c r="AN544" s="389"/>
      <c r="AO544" s="389"/>
      <c r="AP544" s="389"/>
      <c r="AQ544" s="389"/>
      <c r="AR544" s="389"/>
      <c r="AS544" s="389"/>
      <c r="AT544" s="389"/>
      <c r="AU544" s="389"/>
      <c r="AV544" s="389"/>
      <c r="AW544" s="389"/>
      <c r="AX544" s="389"/>
      <c r="AY544" s="389"/>
      <c r="AZ544" s="389"/>
      <c r="BA544" s="389"/>
      <c r="BB544" s="389"/>
    </row>
    <row r="545" spans="1:54" ht="24" customHeight="1">
      <c r="A545" s="394">
        <v>7132230088</v>
      </c>
      <c r="B545" s="395" t="s">
        <v>1254</v>
      </c>
      <c r="C545" s="396" t="s">
        <v>100</v>
      </c>
      <c r="D545" s="397">
        <v>39611.910000000003</v>
      </c>
      <c r="E545" s="405"/>
      <c r="F545" s="405"/>
      <c r="G545" s="398"/>
    </row>
    <row r="546" spans="1:54" ht="24" customHeight="1">
      <c r="A546" s="394">
        <v>7132230089</v>
      </c>
      <c r="B546" s="395" t="s">
        <v>1255</v>
      </c>
      <c r="C546" s="396" t="s">
        <v>100</v>
      </c>
      <c r="D546" s="397">
        <v>93156.73</v>
      </c>
      <c r="E546" s="403" t="s">
        <v>1256</v>
      </c>
      <c r="F546" s="405"/>
      <c r="G546" s="398"/>
    </row>
    <row r="547" spans="1:54" s="410" customFormat="1" ht="24" customHeight="1">
      <c r="A547" s="411">
        <v>7132230185</v>
      </c>
      <c r="B547" s="395" t="s">
        <v>1257</v>
      </c>
      <c r="C547" s="396" t="s">
        <v>100</v>
      </c>
      <c r="D547" s="397">
        <v>13235.23</v>
      </c>
      <c r="E547" s="403" t="s">
        <v>1258</v>
      </c>
      <c r="F547" s="405"/>
      <c r="G547" s="398"/>
      <c r="H547" s="389"/>
      <c r="I547" s="389"/>
      <c r="J547" s="389"/>
      <c r="K547" s="389"/>
      <c r="L547" s="389"/>
      <c r="M547" s="389"/>
      <c r="N547" s="389"/>
      <c r="O547" s="389"/>
      <c r="P547" s="389"/>
      <c r="Q547" s="389"/>
      <c r="R547" s="389"/>
      <c r="S547" s="389"/>
      <c r="T547" s="389"/>
      <c r="U547" s="389"/>
      <c r="V547" s="389"/>
      <c r="W547" s="389"/>
      <c r="X547" s="389"/>
      <c r="Y547" s="389"/>
      <c r="Z547" s="389"/>
      <c r="AA547" s="389"/>
      <c r="AB547" s="389"/>
      <c r="AC547" s="389"/>
      <c r="AD547" s="389"/>
      <c r="AE547" s="389"/>
      <c r="AF547" s="389"/>
      <c r="AG547" s="389"/>
      <c r="AH547" s="389"/>
      <c r="AI547" s="389"/>
      <c r="AJ547" s="389"/>
      <c r="AK547" s="389"/>
      <c r="AL547" s="389"/>
      <c r="AM547" s="389"/>
      <c r="AN547" s="389"/>
      <c r="AO547" s="389"/>
      <c r="AP547" s="389"/>
      <c r="AQ547" s="389"/>
      <c r="AR547" s="389"/>
      <c r="AS547" s="389"/>
      <c r="AT547" s="389"/>
      <c r="AU547" s="389"/>
      <c r="AV547" s="389"/>
      <c r="AW547" s="389"/>
      <c r="AX547" s="389"/>
      <c r="AY547" s="389"/>
      <c r="AZ547" s="389"/>
      <c r="BA547" s="389"/>
      <c r="BB547" s="389"/>
    </row>
    <row r="548" spans="1:54" s="410" customFormat="1" ht="24" customHeight="1">
      <c r="A548" s="411">
        <v>7132230188</v>
      </c>
      <c r="B548" s="395" t="s">
        <v>1259</v>
      </c>
      <c r="C548" s="396" t="s">
        <v>100</v>
      </c>
      <c r="D548" s="397">
        <v>13353.4</v>
      </c>
      <c r="E548" s="403" t="s">
        <v>1260</v>
      </c>
      <c r="F548" s="405"/>
      <c r="G548" s="398"/>
      <c r="H548" s="389"/>
      <c r="I548" s="389"/>
      <c r="J548" s="389"/>
      <c r="K548" s="389"/>
      <c r="L548" s="389"/>
      <c r="M548" s="389"/>
      <c r="N548" s="389"/>
      <c r="O548" s="389"/>
      <c r="P548" s="389"/>
      <c r="Q548" s="389"/>
      <c r="R548" s="389"/>
      <c r="S548" s="389"/>
      <c r="T548" s="389"/>
      <c r="U548" s="389"/>
      <c r="V548" s="389"/>
      <c r="W548" s="389"/>
      <c r="X548" s="389"/>
      <c r="Y548" s="389"/>
      <c r="Z548" s="389"/>
      <c r="AA548" s="389"/>
      <c r="AB548" s="389"/>
      <c r="AC548" s="389"/>
      <c r="AD548" s="389"/>
      <c r="AE548" s="389"/>
      <c r="AF548" s="389"/>
      <c r="AG548" s="389"/>
      <c r="AH548" s="389"/>
      <c r="AI548" s="389"/>
      <c r="AJ548" s="389"/>
      <c r="AK548" s="389"/>
      <c r="AL548" s="389"/>
      <c r="AM548" s="389"/>
      <c r="AN548" s="389"/>
      <c r="AO548" s="389"/>
      <c r="AP548" s="389"/>
      <c r="AQ548" s="389"/>
      <c r="AR548" s="389"/>
      <c r="AS548" s="389"/>
      <c r="AT548" s="389"/>
      <c r="AU548" s="389"/>
      <c r="AV548" s="389"/>
      <c r="AW548" s="389"/>
      <c r="AX548" s="389"/>
      <c r="AY548" s="389"/>
      <c r="AZ548" s="389"/>
      <c r="BA548" s="389"/>
      <c r="BB548" s="389"/>
    </row>
    <row r="549" spans="1:54" s="410" customFormat="1" ht="24" customHeight="1">
      <c r="A549" s="411">
        <v>7132200005</v>
      </c>
      <c r="B549" s="499" t="s">
        <v>1261</v>
      </c>
      <c r="C549" s="451" t="s">
        <v>100</v>
      </c>
      <c r="D549" s="397">
        <v>18198.439999999999</v>
      </c>
      <c r="E549" s="403"/>
      <c r="F549" s="405"/>
      <c r="G549" s="400"/>
      <c r="H549" s="389"/>
      <c r="I549" s="389"/>
      <c r="J549" s="389"/>
      <c r="K549" s="389"/>
      <c r="L549" s="389"/>
      <c r="M549" s="389"/>
      <c r="N549" s="389"/>
      <c r="O549" s="389"/>
      <c r="P549" s="389"/>
      <c r="Q549" s="389"/>
      <c r="R549" s="389"/>
      <c r="S549" s="389"/>
      <c r="T549" s="389"/>
      <c r="U549" s="389"/>
      <c r="V549" s="389"/>
      <c r="W549" s="389"/>
      <c r="X549" s="389"/>
      <c r="Y549" s="389"/>
      <c r="Z549" s="389"/>
      <c r="AA549" s="389"/>
      <c r="AB549" s="389"/>
      <c r="AC549" s="389"/>
      <c r="AD549" s="389"/>
      <c r="AE549" s="389"/>
      <c r="AF549" s="389"/>
      <c r="AG549" s="389"/>
      <c r="AH549" s="389"/>
      <c r="AI549" s="389"/>
      <c r="AJ549" s="389"/>
      <c r="AK549" s="389"/>
      <c r="AL549" s="389"/>
      <c r="AM549" s="389"/>
      <c r="AN549" s="389"/>
      <c r="AO549" s="389"/>
      <c r="AP549" s="389"/>
      <c r="AQ549" s="389"/>
      <c r="AR549" s="389"/>
      <c r="AS549" s="389"/>
      <c r="AT549" s="389"/>
      <c r="AU549" s="389"/>
      <c r="AV549" s="389"/>
      <c r="AW549" s="389"/>
      <c r="AX549" s="389"/>
      <c r="AY549" s="389"/>
      <c r="AZ549" s="389"/>
      <c r="BA549" s="389"/>
      <c r="BB549" s="389"/>
    </row>
    <row r="550" spans="1:54" s="410" customFormat="1" ht="24" customHeight="1">
      <c r="A550" s="411">
        <v>7132230263</v>
      </c>
      <c r="B550" s="395" t="s">
        <v>1262</v>
      </c>
      <c r="C550" s="396" t="s">
        <v>100</v>
      </c>
      <c r="D550" s="397">
        <v>17134.900000000001</v>
      </c>
      <c r="E550" s="403" t="s">
        <v>1263</v>
      </c>
      <c r="F550" s="405"/>
      <c r="G550" s="398"/>
      <c r="H550" s="389"/>
      <c r="I550" s="389"/>
      <c r="J550" s="389"/>
      <c r="K550" s="389"/>
      <c r="L550" s="389"/>
      <c r="M550" s="389"/>
      <c r="N550" s="389"/>
      <c r="O550" s="389"/>
      <c r="P550" s="389"/>
      <c r="Q550" s="389"/>
      <c r="R550" s="389"/>
      <c r="S550" s="389"/>
      <c r="T550" s="389"/>
      <c r="U550" s="389"/>
      <c r="V550" s="389"/>
      <c r="W550" s="389"/>
      <c r="X550" s="389"/>
      <c r="Y550" s="389"/>
      <c r="Z550" s="389"/>
      <c r="AA550" s="389"/>
      <c r="AB550" s="389"/>
      <c r="AC550" s="389"/>
      <c r="AD550" s="389"/>
      <c r="AE550" s="389"/>
      <c r="AF550" s="389"/>
      <c r="AG550" s="389"/>
      <c r="AH550" s="389"/>
      <c r="AI550" s="389"/>
      <c r="AJ550" s="389"/>
      <c r="AK550" s="389"/>
      <c r="AL550" s="389"/>
      <c r="AM550" s="389"/>
      <c r="AN550" s="389"/>
      <c r="AO550" s="389"/>
      <c r="AP550" s="389"/>
      <c r="AQ550" s="389"/>
      <c r="AR550" s="389"/>
      <c r="AS550" s="389"/>
      <c r="AT550" s="389"/>
      <c r="AU550" s="389"/>
      <c r="AV550" s="389"/>
      <c r="AW550" s="389"/>
      <c r="AX550" s="389"/>
      <c r="AY550" s="389"/>
      <c r="AZ550" s="389"/>
      <c r="BA550" s="389"/>
      <c r="BB550" s="389"/>
    </row>
    <row r="551" spans="1:54" s="410" customFormat="1" ht="24" customHeight="1">
      <c r="A551" s="411">
        <v>7132230265</v>
      </c>
      <c r="B551" s="446" t="s">
        <v>1264</v>
      </c>
      <c r="C551" s="396" t="s">
        <v>100</v>
      </c>
      <c r="D551" s="397">
        <v>17016.72</v>
      </c>
      <c r="E551" s="403" t="s">
        <v>1265</v>
      </c>
      <c r="F551" s="405"/>
      <c r="G551" s="395"/>
      <c r="H551" s="389"/>
      <c r="I551" s="389"/>
      <c r="J551" s="389"/>
      <c r="K551" s="389"/>
      <c r="L551" s="389"/>
      <c r="M551" s="389"/>
      <c r="N551" s="389"/>
      <c r="O551" s="389"/>
      <c r="P551" s="389"/>
      <c r="Q551" s="389"/>
      <c r="R551" s="389"/>
      <c r="S551" s="389"/>
      <c r="T551" s="389"/>
      <c r="U551" s="389"/>
      <c r="V551" s="389"/>
      <c r="W551" s="389"/>
      <c r="X551" s="389"/>
      <c r="Y551" s="389"/>
      <c r="Z551" s="389"/>
      <c r="AA551" s="389"/>
      <c r="AB551" s="389"/>
      <c r="AC551" s="389"/>
      <c r="AD551" s="389"/>
      <c r="AE551" s="389"/>
      <c r="AF551" s="389"/>
      <c r="AG551" s="389"/>
      <c r="AH551" s="389"/>
      <c r="AI551" s="389"/>
      <c r="AJ551" s="389"/>
      <c r="AK551" s="389"/>
      <c r="AL551" s="389"/>
      <c r="AM551" s="389"/>
      <c r="AN551" s="389"/>
      <c r="AO551" s="389"/>
      <c r="AP551" s="389"/>
      <c r="AQ551" s="389"/>
      <c r="AR551" s="389"/>
      <c r="AS551" s="389"/>
      <c r="AT551" s="389"/>
      <c r="AU551" s="389"/>
      <c r="AV551" s="389"/>
      <c r="AW551" s="389"/>
      <c r="AX551" s="389"/>
      <c r="AY551" s="389"/>
      <c r="AZ551" s="389"/>
      <c r="BA551" s="389"/>
      <c r="BB551" s="389"/>
    </row>
    <row r="552" spans="1:54" s="37" customFormat="1" ht="24" customHeight="1">
      <c r="A552" s="433">
        <v>7132230304</v>
      </c>
      <c r="B552" s="413" t="s">
        <v>1266</v>
      </c>
      <c r="C552" s="414" t="s">
        <v>100</v>
      </c>
      <c r="D552" s="415"/>
      <c r="E552" s="416" t="s">
        <v>1267</v>
      </c>
      <c r="F552" s="417"/>
      <c r="G552" s="437" t="s">
        <v>412</v>
      </c>
    </row>
    <row r="553" spans="1:54" s="410" customFormat="1" ht="24" customHeight="1">
      <c r="A553" s="394">
        <v>7132230330</v>
      </c>
      <c r="B553" s="403" t="s">
        <v>1268</v>
      </c>
      <c r="C553" s="396" t="s">
        <v>96</v>
      </c>
      <c r="D553" s="397">
        <v>639829.81000000006</v>
      </c>
      <c r="E553" s="403" t="s">
        <v>1269</v>
      </c>
      <c r="F553" s="405"/>
      <c r="G553" s="398"/>
      <c r="H553" s="389"/>
      <c r="I553" s="389"/>
      <c r="J553" s="389"/>
      <c r="K553" s="389"/>
      <c r="L553" s="389"/>
      <c r="M553" s="389"/>
      <c r="N553" s="389"/>
      <c r="O553" s="389"/>
      <c r="P553" s="389"/>
      <c r="Q553" s="389"/>
      <c r="R553" s="389"/>
      <c r="S553" s="389"/>
      <c r="T553" s="389"/>
      <c r="U553" s="389"/>
      <c r="V553" s="389"/>
      <c r="W553" s="389"/>
      <c r="X553" s="389"/>
      <c r="Y553" s="389"/>
      <c r="Z553" s="389"/>
      <c r="AA553" s="389"/>
      <c r="AB553" s="389"/>
      <c r="AC553" s="389"/>
      <c r="AD553" s="389"/>
      <c r="AE553" s="389"/>
      <c r="AF553" s="389"/>
      <c r="AG553" s="389"/>
      <c r="AH553" s="389"/>
      <c r="AI553" s="389"/>
      <c r="AJ553" s="389"/>
      <c r="AK553" s="389"/>
      <c r="AL553" s="389"/>
      <c r="AM553" s="389"/>
      <c r="AN553" s="389"/>
      <c r="AO553" s="389"/>
      <c r="AP553" s="389"/>
      <c r="AQ553" s="389"/>
      <c r="AR553" s="389"/>
      <c r="AS553" s="389"/>
      <c r="AT553" s="389"/>
      <c r="AU553" s="389"/>
      <c r="AV553" s="389"/>
      <c r="AW553" s="389"/>
      <c r="AX553" s="389"/>
      <c r="AY553" s="389"/>
      <c r="AZ553" s="389"/>
      <c r="BA553" s="389"/>
      <c r="BB553" s="389"/>
    </row>
    <row r="554" spans="1:54" s="410" customFormat="1" ht="24" customHeight="1">
      <c r="A554" s="394">
        <v>7132230332</v>
      </c>
      <c r="B554" s="403" t="s">
        <v>1270</v>
      </c>
      <c r="C554" s="396" t="s">
        <v>96</v>
      </c>
      <c r="D554" s="397">
        <v>466666.91</v>
      </c>
      <c r="E554" s="403" t="s">
        <v>1271</v>
      </c>
      <c r="F554" s="405"/>
      <c r="G554" s="398"/>
      <c r="H554" s="389"/>
      <c r="I554" s="389"/>
      <c r="J554" s="389"/>
      <c r="K554" s="389"/>
      <c r="L554" s="389"/>
      <c r="M554" s="389"/>
      <c r="N554" s="389"/>
      <c r="O554" s="389"/>
      <c r="P554" s="389"/>
      <c r="Q554" s="389"/>
      <c r="R554" s="389"/>
      <c r="S554" s="389"/>
      <c r="T554" s="389"/>
      <c r="U554" s="389"/>
      <c r="V554" s="389"/>
      <c r="W554" s="389"/>
      <c r="X554" s="389"/>
      <c r="Y554" s="389"/>
      <c r="Z554" s="389"/>
      <c r="AA554" s="389"/>
      <c r="AB554" s="389"/>
      <c r="AC554" s="389"/>
      <c r="AD554" s="389"/>
      <c r="AE554" s="389"/>
      <c r="AF554" s="389"/>
      <c r="AG554" s="389"/>
      <c r="AH554" s="389"/>
      <c r="AI554" s="389"/>
      <c r="AJ554" s="389"/>
      <c r="AK554" s="389"/>
      <c r="AL554" s="389"/>
      <c r="AM554" s="389"/>
      <c r="AN554" s="389"/>
      <c r="AO554" s="389"/>
      <c r="AP554" s="389"/>
      <c r="AQ554" s="389"/>
      <c r="AR554" s="389"/>
      <c r="AS554" s="389"/>
      <c r="AT554" s="389"/>
      <c r="AU554" s="389"/>
      <c r="AV554" s="389"/>
      <c r="AW554" s="389"/>
      <c r="AX554" s="389"/>
      <c r="AY554" s="389"/>
      <c r="AZ554" s="389"/>
      <c r="BA554" s="389"/>
      <c r="BB554" s="389"/>
    </row>
    <row r="555" spans="1:54" s="410" customFormat="1" ht="24" customHeight="1">
      <c r="A555" s="394">
        <v>7132230336</v>
      </c>
      <c r="B555" s="403" t="s">
        <v>1272</v>
      </c>
      <c r="C555" s="396" t="s">
        <v>96</v>
      </c>
      <c r="D555" s="397">
        <v>343333.33</v>
      </c>
      <c r="E555" s="403" t="s">
        <v>1273</v>
      </c>
      <c r="F555" s="405"/>
      <c r="G555" s="398"/>
      <c r="H555" s="389"/>
      <c r="I555" s="389"/>
      <c r="J555" s="389"/>
      <c r="K555" s="389"/>
      <c r="L555" s="389"/>
      <c r="M555" s="389"/>
      <c r="N555" s="389"/>
      <c r="O555" s="389"/>
      <c r="P555" s="389"/>
      <c r="Q555" s="389"/>
      <c r="R555" s="389"/>
      <c r="S555" s="389"/>
      <c r="T555" s="389"/>
      <c r="U555" s="389"/>
      <c r="V555" s="389"/>
      <c r="W555" s="389"/>
      <c r="X555" s="389"/>
      <c r="Y555" s="389"/>
      <c r="Z555" s="389"/>
      <c r="AA555" s="389"/>
      <c r="AB555" s="389"/>
      <c r="AC555" s="389"/>
      <c r="AD555" s="389"/>
      <c r="AE555" s="389"/>
      <c r="AF555" s="389"/>
      <c r="AG555" s="389"/>
      <c r="AH555" s="389"/>
      <c r="AI555" s="389"/>
      <c r="AJ555" s="389"/>
      <c r="AK555" s="389"/>
      <c r="AL555" s="389"/>
      <c r="AM555" s="389"/>
      <c r="AN555" s="389"/>
      <c r="AO555" s="389"/>
      <c r="AP555" s="389"/>
      <c r="AQ555" s="389"/>
      <c r="AR555" s="389"/>
      <c r="AS555" s="389"/>
      <c r="AT555" s="389"/>
      <c r="AU555" s="389"/>
      <c r="AV555" s="389"/>
      <c r="AW555" s="389"/>
      <c r="AX555" s="389"/>
      <c r="AY555" s="389"/>
      <c r="AZ555" s="389"/>
      <c r="BA555" s="389"/>
      <c r="BB555" s="389"/>
    </row>
    <row r="556" spans="1:54" s="37" customFormat="1" ht="24" customHeight="1">
      <c r="A556" s="433">
        <v>7132230394</v>
      </c>
      <c r="B556" s="413" t="s">
        <v>1274</v>
      </c>
      <c r="C556" s="414" t="s">
        <v>100</v>
      </c>
      <c r="D556" s="415"/>
      <c r="E556" s="416" t="s">
        <v>1275</v>
      </c>
      <c r="F556" s="417"/>
      <c r="G556" s="437" t="s">
        <v>412</v>
      </c>
    </row>
    <row r="557" spans="1:54" s="410" customFormat="1" ht="24" customHeight="1">
      <c r="A557" s="394">
        <v>7132230395</v>
      </c>
      <c r="B557" s="395" t="s">
        <v>1276</v>
      </c>
      <c r="C557" s="396" t="s">
        <v>100</v>
      </c>
      <c r="D557" s="397">
        <v>38585.079599999997</v>
      </c>
      <c r="E557" s="403" t="s">
        <v>1277</v>
      </c>
      <c r="F557" s="405"/>
      <c r="G557" s="398"/>
      <c r="H557" s="389"/>
      <c r="I557" s="389"/>
      <c r="J557" s="389"/>
      <c r="K557" s="389"/>
      <c r="L557" s="389"/>
      <c r="M557" s="389"/>
      <c r="N557" s="389"/>
      <c r="O557" s="389"/>
      <c r="P557" s="389"/>
      <c r="Q557" s="389"/>
      <c r="R557" s="389"/>
      <c r="S557" s="389"/>
      <c r="T557" s="389"/>
      <c r="U557" s="389"/>
      <c r="V557" s="389"/>
      <c r="W557" s="389"/>
      <c r="X557" s="389"/>
      <c r="Y557" s="389"/>
      <c r="Z557" s="389"/>
      <c r="AA557" s="389"/>
      <c r="AB557" s="389"/>
      <c r="AC557" s="389"/>
      <c r="AD557" s="389"/>
      <c r="AE557" s="389"/>
      <c r="AF557" s="389"/>
      <c r="AG557" s="389"/>
      <c r="AH557" s="389"/>
      <c r="AI557" s="389"/>
      <c r="AJ557" s="389"/>
      <c r="AK557" s="389"/>
      <c r="AL557" s="389"/>
      <c r="AM557" s="389"/>
      <c r="AN557" s="389"/>
      <c r="AO557" s="389"/>
      <c r="AP557" s="389"/>
      <c r="AQ557" s="389"/>
      <c r="AR557" s="389"/>
      <c r="AS557" s="389"/>
      <c r="AT557" s="389"/>
      <c r="AU557" s="389"/>
      <c r="AV557" s="389"/>
      <c r="AW557" s="389"/>
      <c r="AX557" s="389"/>
      <c r="AY557" s="389"/>
      <c r="AZ557" s="389"/>
      <c r="BA557" s="389"/>
      <c r="BB557" s="389"/>
    </row>
    <row r="558" spans="1:54" s="37" customFormat="1" ht="24" customHeight="1">
      <c r="A558" s="433">
        <v>7132230396</v>
      </c>
      <c r="B558" s="413" t="s">
        <v>1278</v>
      </c>
      <c r="C558" s="414" t="s">
        <v>100</v>
      </c>
      <c r="D558" s="415"/>
      <c r="E558" s="416" t="s">
        <v>1279</v>
      </c>
      <c r="F558" s="417"/>
      <c r="G558" s="437" t="s">
        <v>412</v>
      </c>
    </row>
    <row r="559" spans="1:54" ht="24" customHeight="1">
      <c r="A559" s="411">
        <v>7132230399</v>
      </c>
      <c r="B559" s="395" t="s">
        <v>1280</v>
      </c>
      <c r="C559" s="396" t="s">
        <v>100</v>
      </c>
      <c r="D559" s="397">
        <v>39608.339999999997</v>
      </c>
      <c r="E559" s="403" t="s">
        <v>1281</v>
      </c>
      <c r="F559" s="405"/>
      <c r="G559" s="398"/>
    </row>
    <row r="560" spans="1:54" s="410" customFormat="1" ht="24" customHeight="1">
      <c r="A560" s="411">
        <v>7132230401</v>
      </c>
      <c r="B560" s="395" t="s">
        <v>1282</v>
      </c>
      <c r="C560" s="396" t="s">
        <v>100</v>
      </c>
      <c r="D560" s="397">
        <v>35690.315399999999</v>
      </c>
      <c r="E560" s="403" t="s">
        <v>1283</v>
      </c>
      <c r="F560" s="405"/>
      <c r="G560" s="398"/>
      <c r="H560" s="389"/>
      <c r="I560" s="389"/>
      <c r="J560" s="389"/>
      <c r="K560" s="389"/>
      <c r="L560" s="389"/>
      <c r="M560" s="389"/>
      <c r="N560" s="389"/>
      <c r="O560" s="389"/>
      <c r="P560" s="389"/>
      <c r="Q560" s="389"/>
      <c r="R560" s="389"/>
      <c r="S560" s="389"/>
      <c r="T560" s="389"/>
      <c r="U560" s="389"/>
      <c r="V560" s="389"/>
      <c r="W560" s="389"/>
      <c r="X560" s="389"/>
      <c r="Y560" s="389"/>
      <c r="Z560" s="389"/>
      <c r="AA560" s="389"/>
      <c r="AB560" s="389"/>
      <c r="AC560" s="389"/>
      <c r="AD560" s="389"/>
      <c r="AE560" s="389"/>
      <c r="AF560" s="389"/>
      <c r="AG560" s="389"/>
      <c r="AH560" s="389"/>
      <c r="AI560" s="389"/>
      <c r="AJ560" s="389"/>
      <c r="AK560" s="389"/>
      <c r="AL560" s="389"/>
      <c r="AM560" s="389"/>
      <c r="AN560" s="389"/>
      <c r="AO560" s="389"/>
      <c r="AP560" s="389"/>
      <c r="AQ560" s="389"/>
      <c r="AR560" s="389"/>
      <c r="AS560" s="389"/>
      <c r="AT560" s="389"/>
      <c r="AU560" s="389"/>
      <c r="AV560" s="389"/>
      <c r="AW560" s="389"/>
      <c r="AX560" s="389"/>
      <c r="AY560" s="389"/>
      <c r="AZ560" s="389"/>
      <c r="BA560" s="389"/>
      <c r="BB560" s="389"/>
    </row>
    <row r="561" spans="1:54" s="37" customFormat="1" ht="24" customHeight="1">
      <c r="A561" s="433">
        <v>7132230406</v>
      </c>
      <c r="B561" s="413" t="s">
        <v>1284</v>
      </c>
      <c r="C561" s="414" t="s">
        <v>100</v>
      </c>
      <c r="D561" s="415"/>
      <c r="E561" s="416" t="s">
        <v>1285</v>
      </c>
      <c r="F561" s="417"/>
      <c r="G561" s="437" t="s">
        <v>412</v>
      </c>
    </row>
    <row r="562" spans="1:54" ht="24" customHeight="1">
      <c r="A562" s="411">
        <v>7132230412</v>
      </c>
      <c r="B562" s="395" t="s">
        <v>1286</v>
      </c>
      <c r="C562" s="396" t="s">
        <v>100</v>
      </c>
      <c r="D562" s="397">
        <v>39166.870000000003</v>
      </c>
      <c r="E562" s="403" t="s">
        <v>1287</v>
      </c>
      <c r="F562" s="405"/>
      <c r="G562" s="398"/>
    </row>
    <row r="563" spans="1:54" s="410" customFormat="1" ht="24" customHeight="1">
      <c r="A563" s="411">
        <v>7132230538</v>
      </c>
      <c r="B563" s="395" t="s">
        <v>1288</v>
      </c>
      <c r="C563" s="396" t="s">
        <v>100</v>
      </c>
      <c r="D563" s="397">
        <v>37353.879999999997</v>
      </c>
      <c r="E563" s="403" t="s">
        <v>1289</v>
      </c>
      <c r="F563" s="395"/>
      <c r="G563" s="395"/>
      <c r="H563" s="389"/>
      <c r="I563" s="389"/>
      <c r="J563" s="389"/>
      <c r="K563" s="389"/>
      <c r="L563" s="389"/>
      <c r="M563" s="389"/>
      <c r="N563" s="389"/>
      <c r="O563" s="389"/>
      <c r="P563" s="389"/>
      <c r="Q563" s="389"/>
      <c r="R563" s="389"/>
      <c r="S563" s="389"/>
      <c r="T563" s="389"/>
      <c r="U563" s="389"/>
      <c r="V563" s="389"/>
      <c r="W563" s="389"/>
      <c r="X563" s="389"/>
      <c r="Y563" s="389"/>
      <c r="Z563" s="389"/>
      <c r="AA563" s="389"/>
      <c r="AB563" s="389"/>
      <c r="AC563" s="389"/>
      <c r="AD563" s="389"/>
      <c r="AE563" s="389"/>
      <c r="AF563" s="389"/>
      <c r="AG563" s="389"/>
      <c r="AH563" s="389"/>
      <c r="AI563" s="389"/>
      <c r="AJ563" s="389"/>
      <c r="AK563" s="389"/>
      <c r="AL563" s="389"/>
      <c r="AM563" s="389"/>
      <c r="AN563" s="389"/>
      <c r="AO563" s="389"/>
      <c r="AP563" s="389"/>
      <c r="AQ563" s="389"/>
      <c r="AR563" s="389"/>
      <c r="AS563" s="389"/>
      <c r="AT563" s="389"/>
      <c r="AU563" s="389"/>
      <c r="AV563" s="389"/>
      <c r="AW563" s="389"/>
      <c r="AX563" s="389"/>
      <c r="AY563" s="389"/>
      <c r="AZ563" s="389"/>
      <c r="BA563" s="389"/>
      <c r="BB563" s="389"/>
    </row>
    <row r="564" spans="1:54" s="410" customFormat="1" ht="24" customHeight="1">
      <c r="A564" s="411">
        <v>7132230543</v>
      </c>
      <c r="B564" s="403" t="s">
        <v>1290</v>
      </c>
      <c r="C564" s="396" t="s">
        <v>96</v>
      </c>
      <c r="D564" s="397">
        <v>536066.93000000005</v>
      </c>
      <c r="E564" s="403"/>
      <c r="F564" s="395"/>
      <c r="G564" s="524"/>
      <c r="H564" s="389"/>
      <c r="I564" s="389"/>
      <c r="J564" s="389"/>
      <c r="K564" s="389"/>
      <c r="L564" s="389"/>
      <c r="M564" s="389"/>
      <c r="N564" s="389"/>
      <c r="O564" s="389"/>
      <c r="P564" s="389"/>
      <c r="Q564" s="389"/>
      <c r="R564" s="389"/>
      <c r="S564" s="389"/>
      <c r="T564" s="389"/>
      <c r="U564" s="389"/>
      <c r="V564" s="389"/>
      <c r="W564" s="389"/>
      <c r="X564" s="389"/>
      <c r="Y564" s="389"/>
      <c r="Z564" s="389"/>
      <c r="AA564" s="389"/>
      <c r="AB564" s="389"/>
      <c r="AC564" s="389"/>
      <c r="AD564" s="389"/>
      <c r="AE564" s="389"/>
      <c r="AF564" s="389"/>
      <c r="AG564" s="389"/>
      <c r="AH564" s="389"/>
      <c r="AI564" s="389"/>
      <c r="AJ564" s="389"/>
      <c r="AK564" s="389"/>
      <c r="AL564" s="389"/>
      <c r="AM564" s="389"/>
      <c r="AN564" s="389"/>
      <c r="AO564" s="389"/>
      <c r="AP564" s="389"/>
      <c r="AQ564" s="389"/>
      <c r="AR564" s="389"/>
      <c r="AS564" s="389"/>
      <c r="AT564" s="389"/>
      <c r="AU564" s="389"/>
      <c r="AV564" s="389"/>
      <c r="AW564" s="389"/>
      <c r="AX564" s="389"/>
      <c r="AY564" s="389"/>
      <c r="AZ564" s="389"/>
      <c r="BA564" s="389"/>
      <c r="BB564" s="389"/>
    </row>
    <row r="565" spans="1:54" s="410" customFormat="1" ht="24" customHeight="1">
      <c r="A565" s="411">
        <v>7132230544</v>
      </c>
      <c r="B565" s="403" t="s">
        <v>1291</v>
      </c>
      <c r="C565" s="396" t="s">
        <v>96</v>
      </c>
      <c r="D565" s="397">
        <v>465773.66</v>
      </c>
      <c r="E565" s="403"/>
      <c r="F565" s="395"/>
      <c r="G565" s="524"/>
      <c r="H565" s="389"/>
      <c r="I565" s="389"/>
      <c r="J565" s="389"/>
      <c r="K565" s="389"/>
      <c r="L565" s="389"/>
      <c r="M565" s="389"/>
      <c r="N565" s="389"/>
      <c r="O565" s="389"/>
      <c r="P565" s="389"/>
      <c r="Q565" s="389"/>
      <c r="R565" s="389"/>
      <c r="S565" s="389"/>
      <c r="T565" s="389"/>
      <c r="U565" s="389"/>
      <c r="V565" s="389"/>
      <c r="W565" s="389"/>
      <c r="X565" s="389"/>
      <c r="Y565" s="389"/>
      <c r="Z565" s="389"/>
      <c r="AA565" s="389"/>
      <c r="AB565" s="389"/>
      <c r="AC565" s="389"/>
      <c r="AD565" s="389"/>
      <c r="AE565" s="389"/>
      <c r="AF565" s="389"/>
      <c r="AG565" s="389"/>
      <c r="AH565" s="389"/>
      <c r="AI565" s="389"/>
      <c r="AJ565" s="389"/>
      <c r="AK565" s="389"/>
      <c r="AL565" s="389"/>
      <c r="AM565" s="389"/>
      <c r="AN565" s="389"/>
      <c r="AO565" s="389"/>
      <c r="AP565" s="389"/>
      <c r="AQ565" s="389"/>
      <c r="AR565" s="389"/>
      <c r="AS565" s="389"/>
      <c r="AT565" s="389"/>
      <c r="AU565" s="389"/>
      <c r="AV565" s="389"/>
      <c r="AW565" s="389"/>
      <c r="AX565" s="389"/>
      <c r="AY565" s="389"/>
      <c r="AZ565" s="389"/>
      <c r="BA565" s="389"/>
      <c r="BB565" s="389"/>
    </row>
    <row r="566" spans="1:54" s="410" customFormat="1" ht="24" customHeight="1">
      <c r="A566" s="411">
        <v>7132230545</v>
      </c>
      <c r="B566" s="403" t="s">
        <v>1292</v>
      </c>
      <c r="C566" s="396" t="s">
        <v>96</v>
      </c>
      <c r="D566" s="397">
        <v>560634.61</v>
      </c>
      <c r="E566" s="403"/>
      <c r="F566" s="395"/>
      <c r="G566" s="524"/>
      <c r="H566" s="389"/>
      <c r="I566" s="389"/>
      <c r="J566" s="389"/>
      <c r="K566" s="389"/>
      <c r="L566" s="389"/>
      <c r="M566" s="389"/>
      <c r="N566" s="389"/>
      <c r="O566" s="389"/>
      <c r="P566" s="389"/>
      <c r="Q566" s="389"/>
      <c r="R566" s="389"/>
      <c r="S566" s="389"/>
      <c r="T566" s="389"/>
      <c r="U566" s="389"/>
      <c r="V566" s="389"/>
      <c r="W566" s="389"/>
      <c r="X566" s="389"/>
      <c r="Y566" s="389"/>
      <c r="Z566" s="389"/>
      <c r="AA566" s="389"/>
      <c r="AB566" s="389"/>
      <c r="AC566" s="389"/>
      <c r="AD566" s="389"/>
      <c r="AE566" s="389"/>
      <c r="AF566" s="389"/>
      <c r="AG566" s="389"/>
      <c r="AH566" s="389"/>
      <c r="AI566" s="389"/>
      <c r="AJ566" s="389"/>
      <c r="AK566" s="389"/>
      <c r="AL566" s="389"/>
      <c r="AM566" s="389"/>
      <c r="AN566" s="389"/>
      <c r="AO566" s="389"/>
      <c r="AP566" s="389"/>
      <c r="AQ566" s="389"/>
      <c r="AR566" s="389"/>
      <c r="AS566" s="389"/>
      <c r="AT566" s="389"/>
      <c r="AU566" s="389"/>
      <c r="AV566" s="389"/>
      <c r="AW566" s="389"/>
      <c r="AX566" s="389"/>
      <c r="AY566" s="389"/>
      <c r="AZ566" s="389"/>
      <c r="BA566" s="389"/>
      <c r="BB566" s="389"/>
    </row>
    <row r="567" spans="1:54" s="410" customFormat="1" ht="24" customHeight="1">
      <c r="A567" s="411">
        <v>7132230418</v>
      </c>
      <c r="B567" s="395" t="s">
        <v>1293</v>
      </c>
      <c r="C567" s="396" t="s">
        <v>100</v>
      </c>
      <c r="D567" s="397">
        <v>72096.73</v>
      </c>
      <c r="E567" s="403" t="s">
        <v>1294</v>
      </c>
      <c r="F567" s="405"/>
      <c r="G567" s="398"/>
      <c r="H567" s="389"/>
      <c r="I567" s="389"/>
      <c r="J567" s="389"/>
      <c r="K567" s="389"/>
      <c r="L567" s="389"/>
      <c r="M567" s="389"/>
      <c r="N567" s="389"/>
      <c r="O567" s="389"/>
      <c r="P567" s="389"/>
      <c r="Q567" s="389"/>
      <c r="R567" s="389"/>
      <c r="S567" s="389"/>
      <c r="T567" s="389"/>
      <c r="U567" s="389"/>
      <c r="V567" s="389"/>
      <c r="W567" s="389"/>
      <c r="X567" s="389"/>
      <c r="Y567" s="389"/>
      <c r="Z567" s="389"/>
      <c r="AA567" s="389"/>
      <c r="AB567" s="389"/>
      <c r="AC567" s="389"/>
      <c r="AD567" s="389"/>
      <c r="AE567" s="389"/>
      <c r="AF567" s="389"/>
      <c r="AG567" s="389"/>
      <c r="AH567" s="389"/>
      <c r="AI567" s="389"/>
      <c r="AJ567" s="389"/>
      <c r="AK567" s="389"/>
      <c r="AL567" s="389"/>
      <c r="AM567" s="389"/>
      <c r="AN567" s="389"/>
      <c r="AO567" s="389"/>
      <c r="AP567" s="389"/>
      <c r="AQ567" s="389"/>
      <c r="AR567" s="389"/>
      <c r="AS567" s="389"/>
      <c r="AT567" s="389"/>
      <c r="AU567" s="389"/>
      <c r="AV567" s="389"/>
      <c r="AW567" s="389"/>
      <c r="AX567" s="389"/>
      <c r="AY567" s="389"/>
      <c r="AZ567" s="389"/>
      <c r="BA567" s="389"/>
      <c r="BB567" s="389"/>
    </row>
    <row r="568" spans="1:54" ht="24" customHeight="1">
      <c r="A568" s="411">
        <v>7132230427</v>
      </c>
      <c r="B568" s="395" t="s">
        <v>1295</v>
      </c>
      <c r="C568" s="396" t="s">
        <v>100</v>
      </c>
      <c r="D568" s="397">
        <v>89594.559999999998</v>
      </c>
      <c r="E568" s="403" t="s">
        <v>1296</v>
      </c>
      <c r="F568" s="405"/>
      <c r="G568" s="398"/>
    </row>
    <row r="569" spans="1:54" s="37" customFormat="1" ht="24" customHeight="1">
      <c r="A569" s="433">
        <v>7132230447</v>
      </c>
      <c r="B569" s="413" t="s">
        <v>1297</v>
      </c>
      <c r="C569" s="414" t="s">
        <v>100</v>
      </c>
      <c r="D569" s="415"/>
      <c r="E569" s="416" t="s">
        <v>1298</v>
      </c>
      <c r="F569" s="417"/>
      <c r="G569" s="437" t="s">
        <v>412</v>
      </c>
    </row>
    <row r="570" spans="1:54" s="410" customFormat="1" ht="24" customHeight="1">
      <c r="A570" s="411">
        <v>7132230448</v>
      </c>
      <c r="B570" s="395" t="s">
        <v>1299</v>
      </c>
      <c r="C570" s="396" t="s">
        <v>100</v>
      </c>
      <c r="D570" s="397">
        <v>72508.84</v>
      </c>
      <c r="E570" s="403" t="s">
        <v>1300</v>
      </c>
      <c r="F570" s="405"/>
      <c r="G570" s="398"/>
      <c r="H570" s="389"/>
      <c r="I570" s="389"/>
      <c r="J570" s="389"/>
      <c r="K570" s="389"/>
      <c r="L570" s="389"/>
      <c r="M570" s="389"/>
      <c r="N570" s="389"/>
      <c r="O570" s="389"/>
      <c r="P570" s="389"/>
      <c r="Q570" s="389"/>
      <c r="R570" s="389"/>
      <c r="S570" s="389"/>
      <c r="T570" s="389"/>
      <c r="U570" s="389"/>
      <c r="V570" s="389"/>
      <c r="W570" s="389"/>
      <c r="X570" s="389"/>
      <c r="Y570" s="389"/>
      <c r="Z570" s="389"/>
      <c r="AA570" s="389"/>
      <c r="AB570" s="389"/>
      <c r="AC570" s="389"/>
      <c r="AD570" s="389"/>
      <c r="AE570" s="389"/>
      <c r="AF570" s="389"/>
      <c r="AG570" s="389"/>
      <c r="AH570" s="389"/>
      <c r="AI570" s="389"/>
      <c r="AJ570" s="389"/>
      <c r="AK570" s="389"/>
      <c r="AL570" s="389"/>
      <c r="AM570" s="389"/>
      <c r="AN570" s="389"/>
      <c r="AO570" s="389"/>
      <c r="AP570" s="389"/>
      <c r="AQ570" s="389"/>
      <c r="AR570" s="389"/>
      <c r="AS570" s="389"/>
      <c r="AT570" s="389"/>
      <c r="AU570" s="389"/>
      <c r="AV570" s="389"/>
      <c r="AW570" s="389"/>
      <c r="AX570" s="389"/>
      <c r="AY570" s="389"/>
      <c r="AZ570" s="389"/>
      <c r="BA570" s="389"/>
      <c r="BB570" s="389"/>
    </row>
    <row r="571" spans="1:54" s="37" customFormat="1" ht="24" customHeight="1">
      <c r="A571" s="433">
        <v>7132230449</v>
      </c>
      <c r="B571" s="413" t="s">
        <v>1301</v>
      </c>
      <c r="C571" s="414" t="s">
        <v>100</v>
      </c>
      <c r="D571" s="415"/>
      <c r="E571" s="416" t="s">
        <v>1302</v>
      </c>
      <c r="F571" s="417"/>
      <c r="G571" s="437" t="s">
        <v>412</v>
      </c>
    </row>
    <row r="572" spans="1:54" s="410" customFormat="1" ht="24" customHeight="1">
      <c r="A572" s="411">
        <v>7132230450</v>
      </c>
      <c r="B572" s="395" t="s">
        <v>1303</v>
      </c>
      <c r="C572" s="396" t="s">
        <v>100</v>
      </c>
      <c r="D572" s="397">
        <v>69235.67</v>
      </c>
      <c r="E572" s="403" t="s">
        <v>1304</v>
      </c>
      <c r="F572" s="405"/>
      <c r="G572" s="398"/>
      <c r="H572" s="389"/>
      <c r="I572" s="389"/>
      <c r="J572" s="389"/>
      <c r="K572" s="389"/>
      <c r="L572" s="389"/>
      <c r="M572" s="389"/>
      <c r="N572" s="389"/>
      <c r="O572" s="389"/>
      <c r="P572" s="389"/>
      <c r="Q572" s="389"/>
      <c r="R572" s="389"/>
      <c r="S572" s="389"/>
      <c r="T572" s="389"/>
      <c r="U572" s="389"/>
      <c r="V572" s="389"/>
      <c r="W572" s="389"/>
      <c r="X572" s="389"/>
      <c r="Y572" s="389"/>
      <c r="Z572" s="389"/>
      <c r="AA572" s="389"/>
      <c r="AB572" s="389"/>
      <c r="AC572" s="389"/>
      <c r="AD572" s="389"/>
      <c r="AE572" s="389"/>
      <c r="AF572" s="389"/>
      <c r="AG572" s="389"/>
      <c r="AH572" s="389"/>
      <c r="AI572" s="389"/>
      <c r="AJ572" s="389"/>
      <c r="AK572" s="389"/>
      <c r="AL572" s="389"/>
      <c r="AM572" s="389"/>
      <c r="AN572" s="389"/>
      <c r="AO572" s="389"/>
      <c r="AP572" s="389"/>
      <c r="AQ572" s="389"/>
      <c r="AR572" s="389"/>
      <c r="AS572" s="389"/>
      <c r="AT572" s="389"/>
      <c r="AU572" s="389"/>
      <c r="AV572" s="389"/>
      <c r="AW572" s="389"/>
      <c r="AX572" s="389"/>
      <c r="AY572" s="389"/>
      <c r="AZ572" s="389"/>
      <c r="BA572" s="389"/>
      <c r="BB572" s="389"/>
    </row>
    <row r="573" spans="1:54" s="410" customFormat="1" ht="24" customHeight="1">
      <c r="A573" s="411">
        <v>7132230453</v>
      </c>
      <c r="B573" s="395" t="s">
        <v>1305</v>
      </c>
      <c r="C573" s="396" t="s">
        <v>100</v>
      </c>
      <c r="D573" s="397">
        <v>66174.710000000006</v>
      </c>
      <c r="E573" s="403" t="s">
        <v>1306</v>
      </c>
      <c r="F573" s="405"/>
      <c r="G573" s="398"/>
      <c r="H573" s="389"/>
      <c r="I573" s="389"/>
      <c r="J573" s="389"/>
      <c r="K573" s="389"/>
      <c r="L573" s="389"/>
      <c r="M573" s="389"/>
      <c r="N573" s="389"/>
      <c r="O573" s="389"/>
      <c r="P573" s="389"/>
      <c r="Q573" s="389"/>
      <c r="R573" s="389"/>
      <c r="S573" s="389"/>
      <c r="T573" s="389"/>
      <c r="U573" s="389"/>
      <c r="V573" s="389"/>
      <c r="W573" s="389"/>
      <c r="X573" s="389"/>
      <c r="Y573" s="389"/>
      <c r="Z573" s="389"/>
      <c r="AA573" s="389"/>
      <c r="AB573" s="389"/>
      <c r="AC573" s="389"/>
      <c r="AD573" s="389"/>
      <c r="AE573" s="389"/>
      <c r="AF573" s="389"/>
      <c r="AG573" s="389"/>
      <c r="AH573" s="389"/>
      <c r="AI573" s="389"/>
      <c r="AJ573" s="389"/>
      <c r="AK573" s="389"/>
      <c r="AL573" s="389"/>
      <c r="AM573" s="389"/>
      <c r="AN573" s="389"/>
      <c r="AO573" s="389"/>
      <c r="AP573" s="389"/>
      <c r="AQ573" s="389"/>
      <c r="AR573" s="389"/>
      <c r="AS573" s="389"/>
      <c r="AT573" s="389"/>
      <c r="AU573" s="389"/>
      <c r="AV573" s="389"/>
      <c r="AW573" s="389"/>
      <c r="AX573" s="389"/>
      <c r="AY573" s="389"/>
      <c r="AZ573" s="389"/>
      <c r="BA573" s="389"/>
      <c r="BB573" s="389"/>
    </row>
    <row r="574" spans="1:54" s="410" customFormat="1" ht="24" customHeight="1">
      <c r="A574" s="411">
        <v>7132230455</v>
      </c>
      <c r="B574" s="403" t="s">
        <v>1307</v>
      </c>
      <c r="C574" s="396" t="s">
        <v>100</v>
      </c>
      <c r="D574" s="397">
        <v>68777.490000000005</v>
      </c>
      <c r="E574" s="403" t="s">
        <v>1308</v>
      </c>
      <c r="F574" s="405"/>
      <c r="G574" s="398"/>
      <c r="H574" s="389"/>
      <c r="I574" s="389"/>
      <c r="J574" s="389"/>
      <c r="K574" s="389"/>
      <c r="L574" s="389"/>
      <c r="M574" s="389"/>
      <c r="N574" s="389"/>
      <c r="O574" s="389"/>
      <c r="P574" s="389"/>
      <c r="Q574" s="389"/>
      <c r="R574" s="389"/>
      <c r="S574" s="389"/>
      <c r="T574" s="389"/>
      <c r="U574" s="389"/>
      <c r="V574" s="389"/>
      <c r="W574" s="389"/>
      <c r="X574" s="389"/>
      <c r="Y574" s="389"/>
      <c r="Z574" s="389"/>
      <c r="AA574" s="389"/>
      <c r="AB574" s="389"/>
      <c r="AC574" s="389"/>
      <c r="AD574" s="389"/>
      <c r="AE574" s="389"/>
      <c r="AF574" s="389"/>
      <c r="AG574" s="389"/>
      <c r="AH574" s="389"/>
      <c r="AI574" s="389"/>
      <c r="AJ574" s="389"/>
      <c r="AK574" s="389"/>
      <c r="AL574" s="389"/>
      <c r="AM574" s="389"/>
      <c r="AN574" s="389"/>
      <c r="AO574" s="389"/>
      <c r="AP574" s="389"/>
      <c r="AQ574" s="389"/>
      <c r="AR574" s="389"/>
      <c r="AS574" s="389"/>
      <c r="AT574" s="389"/>
      <c r="AU574" s="389"/>
      <c r="AV574" s="389"/>
      <c r="AW574" s="389"/>
      <c r="AX574" s="389"/>
      <c r="AY574" s="389"/>
      <c r="AZ574" s="389"/>
      <c r="BA574" s="389"/>
      <c r="BB574" s="389"/>
    </row>
    <row r="575" spans="1:54" s="410" customFormat="1" ht="24" customHeight="1">
      <c r="A575" s="411">
        <v>7132230458</v>
      </c>
      <c r="B575" s="403" t="s">
        <v>1309</v>
      </c>
      <c r="C575" s="396" t="s">
        <v>100</v>
      </c>
      <c r="D575" s="397">
        <v>65768.13</v>
      </c>
      <c r="E575" s="403" t="s">
        <v>1310</v>
      </c>
      <c r="F575" s="405"/>
      <c r="G575" s="400"/>
      <c r="H575" s="389"/>
      <c r="I575" s="389"/>
      <c r="J575" s="389"/>
      <c r="K575" s="389"/>
      <c r="L575" s="389"/>
      <c r="M575" s="389"/>
      <c r="N575" s="389"/>
      <c r="O575" s="389"/>
      <c r="P575" s="389"/>
      <c r="Q575" s="389"/>
      <c r="R575" s="389"/>
      <c r="S575" s="389"/>
      <c r="T575" s="389"/>
      <c r="U575" s="389"/>
      <c r="V575" s="389"/>
      <c r="W575" s="389"/>
      <c r="X575" s="389"/>
      <c r="Y575" s="389"/>
      <c r="Z575" s="389"/>
      <c r="AA575" s="389"/>
      <c r="AB575" s="389"/>
      <c r="AC575" s="389"/>
      <c r="AD575" s="389"/>
      <c r="AE575" s="389"/>
      <c r="AF575" s="389"/>
      <c r="AG575" s="389"/>
      <c r="AH575" s="389"/>
      <c r="AI575" s="389"/>
      <c r="AJ575" s="389"/>
      <c r="AK575" s="389"/>
      <c r="AL575" s="389"/>
      <c r="AM575" s="389"/>
      <c r="AN575" s="389"/>
      <c r="AO575" s="389"/>
      <c r="AP575" s="389"/>
      <c r="AQ575" s="389"/>
      <c r="AR575" s="389"/>
      <c r="AS575" s="389"/>
      <c r="AT575" s="389"/>
      <c r="AU575" s="389"/>
      <c r="AV575" s="389"/>
      <c r="AW575" s="389"/>
      <c r="AX575" s="389"/>
      <c r="AY575" s="389"/>
      <c r="AZ575" s="389"/>
      <c r="BA575" s="389"/>
      <c r="BB575" s="389"/>
    </row>
    <row r="576" spans="1:54" ht="24" customHeight="1">
      <c r="A576" s="394">
        <v>7132230457</v>
      </c>
      <c r="B576" s="395" t="s">
        <v>1311</v>
      </c>
      <c r="C576" s="396" t="s">
        <v>100</v>
      </c>
      <c r="D576" s="397">
        <v>91755.89</v>
      </c>
      <c r="E576" s="403" t="s">
        <v>1312</v>
      </c>
      <c r="F576" s="405"/>
      <c r="G576" s="398"/>
    </row>
    <row r="577" spans="1:54" s="410" customFormat="1" ht="24" customHeight="1">
      <c r="A577" s="394">
        <v>7132230411</v>
      </c>
      <c r="B577" s="403" t="s">
        <v>1313</v>
      </c>
      <c r="C577" s="396" t="s">
        <v>100</v>
      </c>
      <c r="D577" s="397">
        <v>68777.490000000005</v>
      </c>
      <c r="E577" s="403"/>
      <c r="F577" s="525" t="s">
        <v>438</v>
      </c>
      <c r="G577" s="398"/>
      <c r="H577" s="389"/>
      <c r="I577" s="389"/>
      <c r="J577" s="389"/>
      <c r="K577" s="389"/>
      <c r="L577" s="389"/>
      <c r="M577" s="389"/>
      <c r="N577" s="389"/>
      <c r="O577" s="389"/>
      <c r="P577" s="389"/>
      <c r="Q577" s="389"/>
      <c r="R577" s="389"/>
      <c r="S577" s="389"/>
      <c r="T577" s="389"/>
      <c r="U577" s="389"/>
      <c r="V577" s="389"/>
      <c r="W577" s="389"/>
      <c r="X577" s="389"/>
      <c r="Y577" s="389"/>
      <c r="Z577" s="389"/>
      <c r="AA577" s="389"/>
      <c r="AB577" s="389"/>
      <c r="AC577" s="389"/>
      <c r="AD577" s="389"/>
      <c r="AE577" s="389"/>
      <c r="AF577" s="389"/>
      <c r="AG577" s="389"/>
      <c r="AH577" s="389"/>
      <c r="AI577" s="389"/>
      <c r="AJ577" s="389"/>
      <c r="AK577" s="389"/>
      <c r="AL577" s="389"/>
      <c r="AM577" s="389"/>
      <c r="AN577" s="389"/>
      <c r="AO577" s="389"/>
      <c r="AP577" s="389"/>
      <c r="AQ577" s="389"/>
      <c r="AR577" s="389"/>
      <c r="AS577" s="389"/>
      <c r="AT577" s="389"/>
      <c r="AU577" s="389"/>
      <c r="AV577" s="389"/>
      <c r="AW577" s="389"/>
      <c r="AX577" s="389"/>
      <c r="AY577" s="389"/>
      <c r="AZ577" s="389"/>
      <c r="BA577" s="389"/>
      <c r="BB577" s="389"/>
    </row>
    <row r="578" spans="1:54" ht="24" customHeight="1">
      <c r="A578" s="512">
        <v>7132230471</v>
      </c>
      <c r="B578" s="446" t="s">
        <v>1314</v>
      </c>
      <c r="C578" s="432" t="s">
        <v>100</v>
      </c>
      <c r="D578" s="397">
        <v>40672.129999999997</v>
      </c>
      <c r="E578" s="403"/>
      <c r="F578" s="405"/>
      <c r="G578" s="526"/>
    </row>
    <row r="579" spans="1:54" s="37" customFormat="1" ht="24" customHeight="1">
      <c r="A579" s="412">
        <v>7132230473</v>
      </c>
      <c r="B579" s="413" t="s">
        <v>1315</v>
      </c>
      <c r="C579" s="414" t="s">
        <v>96</v>
      </c>
      <c r="D579" s="415"/>
      <c r="E579" s="416"/>
      <c r="F579" s="417"/>
      <c r="G579" s="437" t="s">
        <v>412</v>
      </c>
    </row>
    <row r="580" spans="1:54" s="410" customFormat="1" ht="24" customHeight="1">
      <c r="A580" s="411">
        <v>7132230056</v>
      </c>
      <c r="B580" s="395" t="s">
        <v>1316</v>
      </c>
      <c r="C580" s="396" t="s">
        <v>100</v>
      </c>
      <c r="D580" s="397">
        <v>10989.97</v>
      </c>
      <c r="E580" s="403" t="s">
        <v>1317</v>
      </c>
      <c r="F580" s="405"/>
      <c r="G580" s="398"/>
      <c r="H580" s="389"/>
      <c r="I580" s="503"/>
      <c r="J580" s="389"/>
      <c r="K580" s="389"/>
      <c r="L580" s="389"/>
      <c r="M580" s="389"/>
      <c r="N580" s="389"/>
      <c r="O580" s="389"/>
      <c r="P580" s="389"/>
      <c r="Q580" s="389"/>
      <c r="R580" s="389"/>
      <c r="S580" s="389"/>
      <c r="T580" s="389"/>
      <c r="U580" s="389"/>
      <c r="V580" s="389"/>
      <c r="W580" s="389"/>
      <c r="X580" s="389"/>
      <c r="Y580" s="389"/>
      <c r="Z580" s="389"/>
      <c r="AA580" s="389"/>
      <c r="AB580" s="389"/>
      <c r="AC580" s="389"/>
      <c r="AD580" s="389"/>
      <c r="AE580" s="389"/>
      <c r="AF580" s="389"/>
      <c r="AG580" s="389"/>
      <c r="AH580" s="389"/>
      <c r="AI580" s="389"/>
      <c r="AJ580" s="389"/>
      <c r="AK580" s="389"/>
      <c r="AL580" s="389"/>
      <c r="AM580" s="389"/>
      <c r="AN580" s="389"/>
      <c r="AO580" s="389"/>
      <c r="AP580" s="389"/>
      <c r="AQ580" s="389"/>
      <c r="AR580" s="389"/>
      <c r="AS580" s="389"/>
      <c r="AT580" s="389"/>
      <c r="AU580" s="389"/>
      <c r="AV580" s="389"/>
      <c r="AW580" s="389"/>
      <c r="AX580" s="389"/>
      <c r="AY580" s="389"/>
      <c r="AZ580" s="389"/>
      <c r="BA580" s="389"/>
      <c r="BB580" s="389"/>
    </row>
    <row r="581" spans="1:54" s="410" customFormat="1" ht="24" customHeight="1">
      <c r="A581" s="411">
        <v>7132230057</v>
      </c>
      <c r="B581" s="395" t="s">
        <v>1318</v>
      </c>
      <c r="C581" s="396" t="s">
        <v>100</v>
      </c>
      <c r="D581" s="397">
        <v>20141.560000000001</v>
      </c>
      <c r="E581" s="403" t="s">
        <v>1319</v>
      </c>
      <c r="F581" s="405"/>
      <c r="G581" s="398"/>
      <c r="H581" s="389"/>
      <c r="I581" s="503"/>
      <c r="J581" s="389"/>
      <c r="K581" s="389"/>
      <c r="L581" s="389"/>
      <c r="M581" s="389"/>
      <c r="N581" s="389"/>
      <c r="O581" s="389"/>
      <c r="P581" s="389"/>
      <c r="Q581" s="389"/>
      <c r="R581" s="389"/>
      <c r="S581" s="389"/>
      <c r="T581" s="389"/>
      <c r="U581" s="389"/>
      <c r="V581" s="389"/>
      <c r="W581" s="389"/>
      <c r="X581" s="389"/>
      <c r="Y581" s="389"/>
      <c r="Z581" s="389"/>
      <c r="AA581" s="389"/>
      <c r="AB581" s="389"/>
      <c r="AC581" s="389"/>
      <c r="AD581" s="389"/>
      <c r="AE581" s="389"/>
      <c r="AF581" s="389"/>
      <c r="AG581" s="389"/>
      <c r="AH581" s="389"/>
      <c r="AI581" s="389"/>
      <c r="AJ581" s="389"/>
      <c r="AK581" s="389"/>
      <c r="AL581" s="389"/>
      <c r="AM581" s="389"/>
      <c r="AN581" s="389"/>
      <c r="AO581" s="389"/>
      <c r="AP581" s="389"/>
      <c r="AQ581" s="389"/>
      <c r="AR581" s="389"/>
      <c r="AS581" s="389"/>
      <c r="AT581" s="389"/>
      <c r="AU581" s="389"/>
      <c r="AV581" s="389"/>
      <c r="AW581" s="389"/>
      <c r="AX581" s="389"/>
      <c r="AY581" s="389"/>
      <c r="AZ581" s="389"/>
      <c r="BA581" s="389"/>
      <c r="BB581" s="389"/>
    </row>
    <row r="582" spans="1:54" s="410" customFormat="1" ht="24" customHeight="1">
      <c r="A582" s="394">
        <v>7132230501</v>
      </c>
      <c r="B582" s="447" t="s">
        <v>1320</v>
      </c>
      <c r="C582" s="396" t="s">
        <v>96</v>
      </c>
      <c r="D582" s="397">
        <v>401684.86</v>
      </c>
      <c r="E582" s="403" t="s">
        <v>1321</v>
      </c>
      <c r="F582" s="405"/>
      <c r="G582" s="398"/>
      <c r="H582" s="389"/>
      <c r="I582" s="389"/>
      <c r="J582" s="389"/>
      <c r="K582" s="389"/>
      <c r="L582" s="389"/>
      <c r="M582" s="389"/>
      <c r="N582" s="389"/>
      <c r="O582" s="389"/>
      <c r="P582" s="389"/>
      <c r="Q582" s="389"/>
      <c r="R582" s="389"/>
      <c r="S582" s="389"/>
      <c r="T582" s="389"/>
      <c r="U582" s="389"/>
      <c r="V582" s="389"/>
      <c r="W582" s="389"/>
      <c r="X582" s="389"/>
      <c r="Y582" s="389"/>
      <c r="Z582" s="389"/>
      <c r="AA582" s="389"/>
      <c r="AB582" s="389"/>
      <c r="AC582" s="389"/>
      <c r="AD582" s="389"/>
      <c r="AE582" s="389"/>
      <c r="AF582" s="389"/>
      <c r="AG582" s="389"/>
      <c r="AH582" s="389"/>
      <c r="AI582" s="389"/>
      <c r="AJ582" s="389"/>
      <c r="AK582" s="389"/>
      <c r="AL582" s="389"/>
      <c r="AM582" s="389"/>
      <c r="AN582" s="389"/>
      <c r="AO582" s="389"/>
      <c r="AP582" s="389"/>
      <c r="AQ582" s="389"/>
      <c r="AR582" s="389"/>
      <c r="AS582" s="389"/>
      <c r="AT582" s="389"/>
      <c r="AU582" s="389"/>
      <c r="AV582" s="389"/>
      <c r="AW582" s="389"/>
      <c r="AX582" s="389"/>
      <c r="AY582" s="389"/>
      <c r="AZ582" s="389"/>
      <c r="BA582" s="389"/>
      <c r="BB582" s="389"/>
    </row>
    <row r="583" spans="1:54" s="410" customFormat="1" ht="24" customHeight="1">
      <c r="A583" s="394">
        <v>7132230511</v>
      </c>
      <c r="B583" s="447" t="s">
        <v>1322</v>
      </c>
      <c r="C583" s="396" t="s">
        <v>96</v>
      </c>
      <c r="D583" s="397">
        <v>732487.67</v>
      </c>
      <c r="E583" s="403" t="s">
        <v>1323</v>
      </c>
      <c r="F583" s="405"/>
      <c r="G583" s="398"/>
      <c r="H583" s="389"/>
      <c r="I583" s="389"/>
      <c r="J583" s="389"/>
      <c r="K583" s="389"/>
      <c r="L583" s="389"/>
      <c r="M583" s="389"/>
      <c r="N583" s="389"/>
      <c r="O583" s="389"/>
      <c r="P583" s="389"/>
      <c r="Q583" s="389"/>
      <c r="R583" s="389"/>
      <c r="S583" s="389"/>
      <c r="T583" s="389"/>
      <c r="U583" s="389"/>
      <c r="V583" s="389"/>
      <c r="W583" s="389"/>
      <c r="X583" s="389"/>
      <c r="Y583" s="389"/>
      <c r="Z583" s="389"/>
      <c r="AA583" s="389"/>
      <c r="AB583" s="389"/>
      <c r="AC583" s="389"/>
      <c r="AD583" s="389"/>
      <c r="AE583" s="389"/>
      <c r="AF583" s="389"/>
      <c r="AG583" s="389"/>
      <c r="AH583" s="389"/>
      <c r="AI583" s="389"/>
      <c r="AJ583" s="389"/>
      <c r="AK583" s="389"/>
      <c r="AL583" s="389"/>
      <c r="AM583" s="389"/>
      <c r="AN583" s="389"/>
      <c r="AO583" s="389"/>
      <c r="AP583" s="389"/>
      <c r="AQ583" s="389"/>
      <c r="AR583" s="389"/>
      <c r="AS583" s="389"/>
      <c r="AT583" s="389"/>
      <c r="AU583" s="389"/>
      <c r="AV583" s="389"/>
      <c r="AW583" s="389"/>
      <c r="AX583" s="389"/>
      <c r="AY583" s="389"/>
      <c r="AZ583" s="389"/>
      <c r="BA583" s="389"/>
      <c r="BB583" s="389"/>
    </row>
    <row r="584" spans="1:54" ht="24" customHeight="1">
      <c r="A584" s="402">
        <v>7132404015</v>
      </c>
      <c r="B584" s="403" t="s">
        <v>1324</v>
      </c>
      <c r="C584" s="404" t="s">
        <v>367</v>
      </c>
      <c r="D584" s="397">
        <v>670.3</v>
      </c>
      <c r="E584" s="405" t="s">
        <v>1325</v>
      </c>
      <c r="F584" s="405"/>
      <c r="G584" s="398"/>
    </row>
    <row r="585" spans="1:54" ht="24" customHeight="1">
      <c r="A585" s="402">
        <v>7132404016</v>
      </c>
      <c r="B585" s="403" t="s">
        <v>1326</v>
      </c>
      <c r="C585" s="404" t="s">
        <v>367</v>
      </c>
      <c r="D585" s="397">
        <v>156.15</v>
      </c>
      <c r="E585" s="405" t="s">
        <v>1327</v>
      </c>
      <c r="F585" s="405"/>
      <c r="G585" s="398"/>
    </row>
    <row r="586" spans="1:54" s="410" customFormat="1" ht="24" customHeight="1">
      <c r="A586" s="411">
        <v>7132404366</v>
      </c>
      <c r="B586" s="446" t="s">
        <v>1328</v>
      </c>
      <c r="C586" s="396" t="s">
        <v>96</v>
      </c>
      <c r="D586" s="397">
        <v>70224</v>
      </c>
      <c r="E586" s="405" t="s">
        <v>1329</v>
      </c>
      <c r="F586" s="405"/>
      <c r="G586" s="508"/>
      <c r="H586" s="389"/>
      <c r="I586" s="389"/>
      <c r="J586" s="389"/>
      <c r="K586" s="389"/>
      <c r="L586" s="389"/>
      <c r="M586" s="389"/>
      <c r="N586" s="389"/>
      <c r="O586" s="389"/>
      <c r="P586" s="389"/>
      <c r="Q586" s="389"/>
      <c r="R586" s="389"/>
      <c r="S586" s="389"/>
      <c r="T586" s="389"/>
      <c r="U586" s="389"/>
      <c r="V586" s="389"/>
      <c r="W586" s="389"/>
      <c r="X586" s="389"/>
      <c r="Y586" s="389"/>
      <c r="Z586" s="389"/>
      <c r="AA586" s="389"/>
      <c r="AB586" s="389"/>
      <c r="AC586" s="389"/>
      <c r="AD586" s="389"/>
      <c r="AE586" s="389"/>
      <c r="AF586" s="389"/>
      <c r="AG586" s="389"/>
      <c r="AH586" s="389"/>
      <c r="AI586" s="389"/>
      <c r="AJ586" s="389"/>
      <c r="AK586" s="389"/>
      <c r="AL586" s="389"/>
      <c r="AM586" s="389"/>
      <c r="AN586" s="389"/>
      <c r="AO586" s="389"/>
      <c r="AP586" s="389"/>
      <c r="AQ586" s="389"/>
      <c r="AR586" s="389"/>
      <c r="AS586" s="389"/>
      <c r="AT586" s="389"/>
      <c r="AU586" s="389"/>
      <c r="AV586" s="389"/>
      <c r="AW586" s="389"/>
      <c r="AX586" s="389"/>
      <c r="AY586" s="389"/>
      <c r="AZ586" s="389"/>
      <c r="BA586" s="389"/>
      <c r="BB586" s="389"/>
    </row>
    <row r="587" spans="1:54" ht="30.75" customHeight="1">
      <c r="A587" s="402">
        <v>7132406022</v>
      </c>
      <c r="B587" s="403" t="s">
        <v>1330</v>
      </c>
      <c r="C587" s="404" t="s">
        <v>367</v>
      </c>
      <c r="D587" s="397">
        <v>190.04</v>
      </c>
      <c r="E587" s="403" t="s">
        <v>1331</v>
      </c>
      <c r="F587" s="405"/>
      <c r="G587" s="398"/>
    </row>
    <row r="588" spans="1:54" s="410" customFormat="1" ht="28.5" customHeight="1">
      <c r="A588" s="411">
        <v>7132406420</v>
      </c>
      <c r="B588" s="395" t="s">
        <v>1332</v>
      </c>
      <c r="C588" s="396" t="s">
        <v>100</v>
      </c>
      <c r="D588" s="397">
        <v>3313.90524705391</v>
      </c>
      <c r="E588" s="403" t="s">
        <v>1333</v>
      </c>
      <c r="F588" s="405"/>
      <c r="G588" s="398"/>
      <c r="H588" s="389"/>
      <c r="I588" s="389"/>
      <c r="J588" s="389"/>
      <c r="K588" s="389"/>
      <c r="L588" s="389"/>
      <c r="M588" s="389"/>
      <c r="N588" s="389"/>
      <c r="O588" s="389"/>
      <c r="P588" s="389"/>
      <c r="Q588" s="389"/>
      <c r="R588" s="389"/>
      <c r="S588" s="389"/>
      <c r="T588" s="389"/>
      <c r="U588" s="389"/>
      <c r="V588" s="389"/>
      <c r="W588" s="389"/>
      <c r="X588" s="389"/>
      <c r="Y588" s="389"/>
      <c r="Z588" s="389"/>
      <c r="AA588" s="389"/>
      <c r="AB588" s="389"/>
      <c r="AC588" s="389"/>
      <c r="AD588" s="389"/>
      <c r="AE588" s="389"/>
      <c r="AF588" s="389"/>
      <c r="AG588" s="389"/>
      <c r="AH588" s="389"/>
      <c r="AI588" s="389"/>
      <c r="AJ588" s="389"/>
      <c r="AK588" s="389"/>
      <c r="AL588" s="389"/>
      <c r="AM588" s="389"/>
      <c r="AN588" s="389"/>
      <c r="AO588" s="389"/>
      <c r="AP588" s="389"/>
      <c r="AQ588" s="389"/>
      <c r="AR588" s="389"/>
      <c r="AS588" s="389"/>
      <c r="AT588" s="389"/>
      <c r="AU588" s="389"/>
      <c r="AV588" s="389"/>
      <c r="AW588" s="389"/>
      <c r="AX588" s="389"/>
      <c r="AY588" s="389"/>
      <c r="AZ588" s="389"/>
      <c r="BA588" s="389"/>
      <c r="BB588" s="389"/>
    </row>
    <row r="589" spans="1:54" s="410" customFormat="1" ht="24" customHeight="1">
      <c r="A589" s="411">
        <v>7132406793</v>
      </c>
      <c r="B589" s="395" t="s">
        <v>1334</v>
      </c>
      <c r="C589" s="396" t="s">
        <v>100</v>
      </c>
      <c r="D589" s="397">
        <v>4145.45</v>
      </c>
      <c r="E589" s="405"/>
      <c r="F589" s="405"/>
      <c r="G589" s="395"/>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89"/>
      <c r="AY589" s="389"/>
      <c r="AZ589" s="389"/>
      <c r="BA589" s="389"/>
      <c r="BB589" s="389"/>
    </row>
    <row r="590" spans="1:54" s="410" customFormat="1" ht="31.5" customHeight="1">
      <c r="A590" s="512">
        <v>7132406795</v>
      </c>
      <c r="B590" s="446" t="s">
        <v>1335</v>
      </c>
      <c r="C590" s="451" t="s">
        <v>100</v>
      </c>
      <c r="D590" s="397">
        <v>4920.99</v>
      </c>
      <c r="E590" s="405"/>
      <c r="F590" s="405"/>
      <c r="G590" s="527"/>
      <c r="H590" s="389"/>
      <c r="I590" s="389"/>
      <c r="J590" s="389"/>
      <c r="K590" s="389"/>
      <c r="L590" s="389"/>
      <c r="M590" s="389"/>
      <c r="N590" s="389"/>
      <c r="O590" s="389"/>
      <c r="P590" s="389"/>
      <c r="Q590" s="389"/>
      <c r="R590" s="389"/>
      <c r="S590" s="389"/>
      <c r="T590" s="389"/>
      <c r="U590" s="389"/>
      <c r="V590" s="389"/>
      <c r="W590" s="389"/>
      <c r="X590" s="389"/>
      <c r="Y590" s="389"/>
      <c r="Z590" s="389"/>
      <c r="AA590" s="389"/>
      <c r="AB590" s="389"/>
      <c r="AC590" s="389"/>
      <c r="AD590" s="389"/>
      <c r="AE590" s="389"/>
      <c r="AF590" s="389"/>
      <c r="AG590" s="389"/>
      <c r="AH590" s="389"/>
      <c r="AI590" s="389"/>
      <c r="AJ590" s="389"/>
      <c r="AK590" s="389"/>
      <c r="AL590" s="389"/>
      <c r="AM590" s="389"/>
      <c r="AN590" s="389"/>
      <c r="AO590" s="389"/>
      <c r="AP590" s="389"/>
      <c r="AQ590" s="389"/>
      <c r="AR590" s="389"/>
      <c r="AS590" s="389"/>
      <c r="AT590" s="389"/>
      <c r="AU590" s="389"/>
      <c r="AV590" s="389"/>
      <c r="AW590" s="389"/>
      <c r="AX590" s="389"/>
      <c r="AY590" s="389"/>
      <c r="AZ590" s="389"/>
      <c r="BA590" s="389"/>
      <c r="BB590" s="389"/>
    </row>
    <row r="591" spans="1:54" s="410" customFormat="1" ht="30" customHeight="1">
      <c r="A591" s="512">
        <v>7132406794</v>
      </c>
      <c r="B591" s="446" t="s">
        <v>1336</v>
      </c>
      <c r="C591" s="451" t="s">
        <v>100</v>
      </c>
      <c r="D591" s="397">
        <v>4493.33</v>
      </c>
      <c r="E591" s="405"/>
      <c r="F591" s="405"/>
      <c r="G591" s="528"/>
      <c r="H591" s="389"/>
      <c r="I591" s="389"/>
      <c r="J591" s="389"/>
      <c r="K591" s="389"/>
      <c r="L591" s="389"/>
      <c r="M591" s="389"/>
      <c r="N591" s="389"/>
      <c r="O591" s="389"/>
      <c r="P591" s="389"/>
      <c r="Q591" s="389"/>
      <c r="R591" s="389"/>
      <c r="S591" s="389"/>
      <c r="T591" s="389"/>
      <c r="U591" s="389"/>
      <c r="V591" s="389"/>
      <c r="W591" s="389"/>
      <c r="X591" s="389"/>
      <c r="Y591" s="389"/>
      <c r="Z591" s="389"/>
      <c r="AA591" s="389"/>
      <c r="AB591" s="389"/>
      <c r="AC591" s="389"/>
      <c r="AD591" s="389"/>
      <c r="AE591" s="389"/>
      <c r="AF591" s="389"/>
      <c r="AG591" s="389"/>
      <c r="AH591" s="389"/>
      <c r="AI591" s="389"/>
      <c r="AJ591" s="389"/>
      <c r="AK591" s="389"/>
      <c r="AL591" s="389"/>
      <c r="AM591" s="389"/>
      <c r="AN591" s="389"/>
      <c r="AO591" s="389"/>
      <c r="AP591" s="389"/>
      <c r="AQ591" s="389"/>
      <c r="AR591" s="389"/>
      <c r="AS591" s="389"/>
      <c r="AT591" s="389"/>
      <c r="AU591" s="389"/>
      <c r="AV591" s="389"/>
      <c r="AW591" s="389"/>
      <c r="AX591" s="389"/>
      <c r="AY591" s="389"/>
      <c r="AZ591" s="389"/>
      <c r="BA591" s="389"/>
      <c r="BB591" s="389"/>
    </row>
    <row r="592" spans="1:54" s="410" customFormat="1" ht="24" customHeight="1">
      <c r="A592" s="411">
        <v>7132406425</v>
      </c>
      <c r="B592" s="395" t="s">
        <v>1337</v>
      </c>
      <c r="C592" s="396" t="s">
        <v>100</v>
      </c>
      <c r="D592" s="397"/>
      <c r="E592" s="403" t="s">
        <v>1337</v>
      </c>
      <c r="F592" s="405"/>
      <c r="G592" s="529" t="s">
        <v>412</v>
      </c>
      <c r="H592" s="389"/>
      <c r="I592" s="389"/>
      <c r="J592" s="389"/>
      <c r="K592" s="389"/>
      <c r="L592" s="389"/>
      <c r="M592" s="389"/>
      <c r="N592" s="389"/>
      <c r="O592" s="389"/>
      <c r="P592" s="389"/>
      <c r="Q592" s="389"/>
      <c r="R592" s="389"/>
      <c r="S592" s="389"/>
      <c r="T592" s="389"/>
      <c r="U592" s="389"/>
      <c r="V592" s="389"/>
      <c r="W592" s="389"/>
      <c r="X592" s="389"/>
      <c r="Y592" s="389"/>
      <c r="Z592" s="389"/>
      <c r="AA592" s="389"/>
      <c r="AB592" s="389"/>
      <c r="AC592" s="389"/>
      <c r="AD592" s="389"/>
      <c r="AE592" s="389"/>
      <c r="AF592" s="389"/>
      <c r="AG592" s="389"/>
      <c r="AH592" s="389"/>
      <c r="AI592" s="389"/>
      <c r="AJ592" s="389"/>
      <c r="AK592" s="389"/>
      <c r="AL592" s="389"/>
      <c r="AM592" s="389"/>
      <c r="AN592" s="389"/>
      <c r="AO592" s="389"/>
      <c r="AP592" s="389"/>
      <c r="AQ592" s="389"/>
      <c r="AR592" s="389"/>
      <c r="AS592" s="389"/>
      <c r="AT592" s="389"/>
      <c r="AU592" s="389"/>
      <c r="AV592" s="389"/>
      <c r="AW592" s="389"/>
      <c r="AX592" s="389"/>
      <c r="AY592" s="389"/>
      <c r="AZ592" s="389"/>
      <c r="BA592" s="389"/>
      <c r="BB592" s="389"/>
    </row>
    <row r="593" spans="1:54" s="410" customFormat="1" ht="24" customHeight="1">
      <c r="A593" s="411">
        <v>7132404529</v>
      </c>
      <c r="B593" s="395" t="s">
        <v>311</v>
      </c>
      <c r="C593" s="396" t="s">
        <v>100</v>
      </c>
      <c r="D593" s="397">
        <v>4789.7970000000005</v>
      </c>
      <c r="E593" s="403"/>
      <c r="F593" s="405"/>
      <c r="G593" s="505"/>
      <c r="H593" s="389"/>
      <c r="I593" s="389"/>
      <c r="J593" s="389"/>
      <c r="K593" s="389"/>
      <c r="L593" s="389"/>
      <c r="M593" s="389"/>
      <c r="N593" s="389"/>
      <c r="O593" s="389"/>
      <c r="P593" s="389"/>
      <c r="Q593" s="389"/>
      <c r="R593" s="389"/>
      <c r="S593" s="389"/>
      <c r="T593" s="389"/>
      <c r="U593" s="389"/>
      <c r="V593" s="389"/>
      <c r="W593" s="389"/>
      <c r="X593" s="389"/>
      <c r="Y593" s="389"/>
      <c r="Z593" s="389"/>
      <c r="AA593" s="389"/>
      <c r="AB593" s="389"/>
      <c r="AC593" s="389"/>
      <c r="AD593" s="389"/>
      <c r="AE593" s="389"/>
      <c r="AF593" s="389"/>
      <c r="AG593" s="389"/>
      <c r="AH593" s="389"/>
      <c r="AI593" s="389"/>
      <c r="AJ593" s="389"/>
      <c r="AK593" s="389"/>
      <c r="AL593" s="389"/>
      <c r="AM593" s="389"/>
      <c r="AN593" s="389"/>
      <c r="AO593" s="389"/>
      <c r="AP593" s="389"/>
      <c r="AQ593" s="389"/>
      <c r="AR593" s="389"/>
      <c r="AS593" s="389"/>
      <c r="AT593" s="389"/>
      <c r="AU593" s="389"/>
      <c r="AV593" s="389"/>
      <c r="AW593" s="389"/>
      <c r="AX593" s="389"/>
      <c r="AY593" s="389"/>
      <c r="AZ593" s="389"/>
      <c r="BA593" s="389"/>
      <c r="BB593" s="389"/>
    </row>
    <row r="594" spans="1:54" s="410" customFormat="1" ht="30" customHeight="1">
      <c r="A594" s="512">
        <v>7132406791</v>
      </c>
      <c r="B594" s="446" t="s">
        <v>1338</v>
      </c>
      <c r="C594" s="432" t="s">
        <v>100</v>
      </c>
      <c r="D594" s="397">
        <v>6910.2876799999995</v>
      </c>
      <c r="E594" s="403"/>
      <c r="F594" s="405"/>
      <c r="G594" s="505"/>
      <c r="H594" s="389"/>
      <c r="I594" s="389"/>
      <c r="J594" s="389"/>
      <c r="K594" s="389"/>
      <c r="L594" s="389"/>
      <c r="M594" s="389"/>
      <c r="N594" s="389"/>
      <c r="O594" s="389"/>
      <c r="P594" s="389"/>
      <c r="Q594" s="389"/>
      <c r="R594" s="389"/>
      <c r="S594" s="389"/>
      <c r="T594" s="389"/>
      <c r="U594" s="389"/>
      <c r="V594" s="389"/>
      <c r="W594" s="389"/>
      <c r="X594" s="389"/>
      <c r="Y594" s="389"/>
      <c r="Z594" s="389"/>
      <c r="AA594" s="389"/>
      <c r="AB594" s="389"/>
      <c r="AC594" s="389"/>
      <c r="AD594" s="389"/>
      <c r="AE594" s="389"/>
      <c r="AF594" s="389"/>
      <c r="AG594" s="389"/>
      <c r="AH594" s="389"/>
      <c r="AI594" s="389"/>
      <c r="AJ594" s="389"/>
      <c r="AK594" s="389"/>
      <c r="AL594" s="389"/>
      <c r="AM594" s="389"/>
      <c r="AN594" s="389"/>
      <c r="AO594" s="389"/>
      <c r="AP594" s="389"/>
      <c r="AQ594" s="389"/>
      <c r="AR594" s="389"/>
      <c r="AS594" s="389"/>
      <c r="AT594" s="389"/>
      <c r="AU594" s="389"/>
      <c r="AV594" s="389"/>
      <c r="AW594" s="389"/>
      <c r="AX594" s="389"/>
      <c r="AY594" s="389"/>
      <c r="AZ594" s="389"/>
      <c r="BA594" s="389"/>
      <c r="BB594" s="389"/>
    </row>
    <row r="595" spans="1:54" s="410" customFormat="1" ht="30" customHeight="1">
      <c r="A595" s="411">
        <v>7132406721</v>
      </c>
      <c r="B595" s="395" t="s">
        <v>1339</v>
      </c>
      <c r="C595" s="396" t="s">
        <v>100</v>
      </c>
      <c r="D595" s="397">
        <v>2829.14</v>
      </c>
      <c r="E595" s="405" t="s">
        <v>1340</v>
      </c>
      <c r="F595" s="407" t="s">
        <v>379</v>
      </c>
      <c r="G595" s="508"/>
      <c r="H595" s="389"/>
      <c r="I595" s="389"/>
      <c r="J595" s="389"/>
      <c r="K595" s="389"/>
      <c r="L595" s="389"/>
      <c r="M595" s="389"/>
      <c r="N595" s="389"/>
      <c r="O595" s="389"/>
      <c r="P595" s="389"/>
      <c r="Q595" s="389"/>
      <c r="R595" s="389"/>
      <c r="S595" s="389"/>
      <c r="T595" s="389"/>
      <c r="U595" s="389"/>
      <c r="V595" s="389"/>
      <c r="W595" s="389"/>
      <c r="X595" s="389"/>
      <c r="Y595" s="389"/>
      <c r="Z595" s="389"/>
      <c r="AA595" s="389"/>
      <c r="AB595" s="389"/>
      <c r="AC595" s="389"/>
      <c r="AD595" s="389"/>
      <c r="AE595" s="389"/>
      <c r="AF595" s="389"/>
      <c r="AG595" s="389"/>
      <c r="AH595" s="389"/>
      <c r="AI595" s="389"/>
      <c r="AJ595" s="389"/>
      <c r="AK595" s="389"/>
      <c r="AL595" s="389"/>
      <c r="AM595" s="389"/>
      <c r="AN595" s="389"/>
      <c r="AO595" s="389"/>
      <c r="AP595" s="389"/>
      <c r="AQ595" s="389"/>
      <c r="AR595" s="389"/>
      <c r="AS595" s="389"/>
      <c r="AT595" s="389"/>
      <c r="AU595" s="389"/>
      <c r="AV595" s="389"/>
      <c r="AW595" s="389"/>
      <c r="AX595" s="389"/>
      <c r="AY595" s="389"/>
      <c r="AZ595" s="389"/>
      <c r="BA595" s="389"/>
      <c r="BB595" s="389"/>
    </row>
    <row r="596" spans="1:54" ht="24" customHeight="1">
      <c r="A596" s="460">
        <v>7132411894</v>
      </c>
      <c r="B596" s="403" t="s">
        <v>1341</v>
      </c>
      <c r="C596" s="404" t="s">
        <v>24</v>
      </c>
      <c r="D596" s="397">
        <v>538.59</v>
      </c>
      <c r="E596" s="403" t="s">
        <v>1342</v>
      </c>
      <c r="F596" s="405"/>
      <c r="G596" s="398"/>
    </row>
    <row r="597" spans="1:54" ht="30" customHeight="1">
      <c r="A597" s="460">
        <v>7132421002</v>
      </c>
      <c r="B597" s="395" t="s">
        <v>1343</v>
      </c>
      <c r="C597" s="396" t="s">
        <v>15</v>
      </c>
      <c r="D597" s="397">
        <v>6303.54</v>
      </c>
      <c r="E597" s="403" t="s">
        <v>1344</v>
      </c>
      <c r="F597" s="405"/>
      <c r="G597" s="398"/>
    </row>
    <row r="598" spans="1:54" ht="24" customHeight="1">
      <c r="A598" s="402">
        <v>7132427634</v>
      </c>
      <c r="B598" s="403" t="s">
        <v>1345</v>
      </c>
      <c r="C598" s="404" t="s">
        <v>367</v>
      </c>
      <c r="D598" s="397">
        <v>851.16</v>
      </c>
      <c r="E598" s="405" t="s">
        <v>1346</v>
      </c>
      <c r="F598" s="405"/>
      <c r="G598" s="430" t="s">
        <v>978</v>
      </c>
      <c r="K598" s="469"/>
    </row>
    <row r="599" spans="1:54" ht="24" customHeight="1">
      <c r="A599" s="402">
        <v>7132427635</v>
      </c>
      <c r="B599" s="403" t="s">
        <v>1347</v>
      </c>
      <c r="C599" s="404" t="s">
        <v>367</v>
      </c>
      <c r="D599" s="397">
        <v>602.9</v>
      </c>
      <c r="E599" s="405" t="s">
        <v>1348</v>
      </c>
      <c r="F599" s="405"/>
      <c r="G599" s="430" t="s">
        <v>978</v>
      </c>
      <c r="K599" s="469"/>
    </row>
    <row r="600" spans="1:54" ht="24" customHeight="1">
      <c r="A600" s="402">
        <v>7132438002</v>
      </c>
      <c r="B600" s="403" t="s">
        <v>1349</v>
      </c>
      <c r="C600" s="404" t="s">
        <v>18</v>
      </c>
      <c r="D600" s="397">
        <v>198.42</v>
      </c>
      <c r="E600" s="405" t="s">
        <v>1350</v>
      </c>
      <c r="F600" s="405"/>
      <c r="G600" s="398"/>
    </row>
    <row r="601" spans="1:54" s="410" customFormat="1" ht="24" customHeight="1">
      <c r="A601" s="394">
        <v>7132444005</v>
      </c>
      <c r="B601" s="403" t="s">
        <v>1351</v>
      </c>
      <c r="C601" s="396" t="s">
        <v>100</v>
      </c>
      <c r="D601" s="397">
        <v>5.84</v>
      </c>
      <c r="E601" s="405" t="s">
        <v>1352</v>
      </c>
      <c r="F601" s="405"/>
      <c r="G601" s="398"/>
      <c r="H601" s="389"/>
      <c r="I601" s="389"/>
      <c r="J601" s="389"/>
      <c r="K601" s="389"/>
      <c r="L601" s="389"/>
      <c r="M601" s="389"/>
      <c r="N601" s="389"/>
      <c r="O601" s="389"/>
      <c r="P601" s="389"/>
      <c r="Q601" s="389"/>
      <c r="R601" s="389"/>
      <c r="S601" s="389"/>
      <c r="T601" s="389"/>
      <c r="U601" s="389"/>
      <c r="V601" s="389"/>
      <c r="W601" s="389"/>
      <c r="X601" s="389"/>
      <c r="Y601" s="389"/>
      <c r="Z601" s="389"/>
      <c r="AA601" s="389"/>
      <c r="AB601" s="389"/>
      <c r="AC601" s="389"/>
      <c r="AD601" s="389"/>
      <c r="AE601" s="389"/>
      <c r="AF601" s="389"/>
      <c r="AG601" s="389"/>
      <c r="AH601" s="389"/>
      <c r="AI601" s="389"/>
      <c r="AJ601" s="389"/>
      <c r="AK601" s="389"/>
      <c r="AL601" s="389"/>
      <c r="AM601" s="389"/>
      <c r="AN601" s="389"/>
      <c r="AO601" s="389"/>
      <c r="AP601" s="389"/>
      <c r="AQ601" s="389"/>
      <c r="AR601" s="389"/>
      <c r="AS601" s="389"/>
      <c r="AT601" s="389"/>
      <c r="AU601" s="389"/>
      <c r="AV601" s="389"/>
      <c r="AW601" s="389"/>
      <c r="AX601" s="389"/>
      <c r="AY601" s="389"/>
      <c r="AZ601" s="389"/>
      <c r="BA601" s="389"/>
      <c r="BB601" s="389"/>
    </row>
    <row r="602" spans="1:54" s="410" customFormat="1" ht="24" customHeight="1">
      <c r="A602" s="504">
        <v>7132444006</v>
      </c>
      <c r="B602" s="530" t="s">
        <v>1353</v>
      </c>
      <c r="C602" s="396" t="s">
        <v>100</v>
      </c>
      <c r="D602" s="397">
        <v>2.77</v>
      </c>
      <c r="E602" s="405"/>
      <c r="F602" s="405" t="s">
        <v>1354</v>
      </c>
      <c r="G602" s="398"/>
      <c r="H602" s="389"/>
      <c r="I602" s="389"/>
      <c r="J602" s="389"/>
      <c r="K602" s="389"/>
      <c r="L602" s="389"/>
      <c r="M602" s="389"/>
      <c r="N602" s="389"/>
      <c r="O602" s="389"/>
      <c r="P602" s="389"/>
      <c r="Q602" s="389"/>
      <c r="R602" s="389"/>
      <c r="S602" s="389"/>
      <c r="T602" s="389"/>
      <c r="U602" s="389"/>
      <c r="V602" s="389"/>
      <c r="W602" s="389"/>
      <c r="X602" s="389"/>
      <c r="Y602" s="389"/>
      <c r="Z602" s="389"/>
      <c r="AA602" s="389"/>
      <c r="AB602" s="389"/>
      <c r="AC602" s="389"/>
      <c r="AD602" s="389"/>
      <c r="AE602" s="389"/>
      <c r="AF602" s="389"/>
      <c r="AG602" s="389"/>
      <c r="AH602" s="389"/>
      <c r="AI602" s="389"/>
      <c r="AJ602" s="389"/>
      <c r="AK602" s="389"/>
      <c r="AL602" s="389"/>
      <c r="AM602" s="389"/>
      <c r="AN602" s="389"/>
      <c r="AO602" s="389"/>
      <c r="AP602" s="389"/>
      <c r="AQ602" s="389"/>
      <c r="AR602" s="389"/>
      <c r="AS602" s="389"/>
      <c r="AT602" s="389"/>
      <c r="AU602" s="389"/>
      <c r="AV602" s="389"/>
      <c r="AW602" s="389"/>
      <c r="AX602" s="389"/>
      <c r="AY602" s="389"/>
      <c r="AZ602" s="389"/>
      <c r="BA602" s="389"/>
      <c r="BB602" s="389"/>
    </row>
    <row r="603" spans="1:54" ht="31.5" customHeight="1">
      <c r="A603" s="402">
        <v>7132444007</v>
      </c>
      <c r="B603" s="403" t="s">
        <v>1355</v>
      </c>
      <c r="C603" s="404" t="s">
        <v>1183</v>
      </c>
      <c r="D603" s="397">
        <v>1178.07</v>
      </c>
      <c r="E603" s="405"/>
      <c r="F603" s="405"/>
      <c r="G603" s="398"/>
    </row>
    <row r="604" spans="1:54" ht="30.75" customHeight="1">
      <c r="A604" s="460">
        <v>7132448003</v>
      </c>
      <c r="B604" s="395" t="s">
        <v>1356</v>
      </c>
      <c r="C604" s="396" t="s">
        <v>15</v>
      </c>
      <c r="D604" s="397">
        <v>5725.87</v>
      </c>
      <c r="E604" s="403" t="s">
        <v>1357</v>
      </c>
      <c r="F604" s="405"/>
      <c r="G604" s="398"/>
      <c r="I604" s="503"/>
    </row>
    <row r="605" spans="1:54" ht="44.25" customHeight="1">
      <c r="A605" s="402">
        <v>7132455002</v>
      </c>
      <c r="B605" s="403" t="s">
        <v>1358</v>
      </c>
      <c r="C605" s="404" t="s">
        <v>367</v>
      </c>
      <c r="D605" s="397">
        <v>397.5</v>
      </c>
      <c r="E605" s="405"/>
      <c r="F605" s="405"/>
      <c r="G605" s="398"/>
    </row>
    <row r="606" spans="1:54" s="410" customFormat="1" ht="24" customHeight="1">
      <c r="A606" s="411">
        <v>7132457795</v>
      </c>
      <c r="B606" s="395" t="s">
        <v>1359</v>
      </c>
      <c r="C606" s="396" t="s">
        <v>1360</v>
      </c>
      <c r="D606" s="397">
        <v>112648.94</v>
      </c>
      <c r="E606" s="403" t="s">
        <v>1361</v>
      </c>
      <c r="F606" s="398"/>
      <c r="G606" s="405" t="s">
        <v>1363</v>
      </c>
      <c r="H606" s="389"/>
      <c r="I606" s="389"/>
      <c r="J606" s="389"/>
      <c r="K606" s="389"/>
      <c r="L606" s="389"/>
      <c r="M606" s="389"/>
      <c r="N606" s="389"/>
      <c r="O606" s="389"/>
      <c r="P606" s="389"/>
      <c r="Q606" s="389"/>
      <c r="R606" s="389"/>
      <c r="S606" s="389"/>
      <c r="T606" s="389"/>
      <c r="U606" s="389"/>
      <c r="V606" s="389"/>
      <c r="W606" s="389"/>
      <c r="X606" s="389"/>
      <c r="Y606" s="389"/>
      <c r="Z606" s="389"/>
      <c r="AA606" s="389"/>
      <c r="AB606" s="389"/>
      <c r="AC606" s="389"/>
      <c r="AD606" s="389"/>
      <c r="AE606" s="389"/>
      <c r="AF606" s="389"/>
      <c r="AG606" s="389"/>
      <c r="AH606" s="389"/>
      <c r="AI606" s="389"/>
      <c r="AJ606" s="389"/>
      <c r="AK606" s="389"/>
      <c r="AL606" s="389"/>
      <c r="AM606" s="389"/>
      <c r="AN606" s="389"/>
      <c r="AO606" s="389"/>
      <c r="AP606" s="389"/>
      <c r="AQ606" s="389"/>
      <c r="AR606" s="389"/>
      <c r="AS606" s="389"/>
      <c r="AT606" s="389"/>
      <c r="AU606" s="389"/>
      <c r="AV606" s="389"/>
      <c r="AW606" s="389"/>
      <c r="AX606" s="389"/>
      <c r="AY606" s="389"/>
      <c r="AZ606" s="389"/>
      <c r="BA606" s="389"/>
      <c r="BB606" s="389"/>
    </row>
    <row r="607" spans="1:54" s="410" customFormat="1" ht="24" customHeight="1">
      <c r="A607" s="411">
        <v>7132457800</v>
      </c>
      <c r="B607" s="395" t="s">
        <v>1362</v>
      </c>
      <c r="C607" s="396" t="s">
        <v>1360</v>
      </c>
      <c r="D607" s="397">
        <v>99999.34</v>
      </c>
      <c r="E607" s="403" t="s">
        <v>1361</v>
      </c>
      <c r="F607" s="398"/>
      <c r="G607" s="405" t="s">
        <v>1363</v>
      </c>
      <c r="H607" s="389"/>
      <c r="I607" s="389"/>
      <c r="J607" s="389"/>
      <c r="K607" s="389"/>
      <c r="L607" s="389"/>
      <c r="M607" s="389"/>
      <c r="N607" s="389"/>
      <c r="O607" s="389"/>
      <c r="P607" s="389"/>
      <c r="Q607" s="389"/>
      <c r="R607" s="389"/>
      <c r="S607" s="389"/>
      <c r="T607" s="389"/>
      <c r="U607" s="389"/>
      <c r="V607" s="389"/>
      <c r="W607" s="389"/>
      <c r="X607" s="389"/>
      <c r="Y607" s="389"/>
      <c r="Z607" s="389"/>
      <c r="AA607" s="389"/>
      <c r="AB607" s="389"/>
      <c r="AC607" s="389"/>
      <c r="AD607" s="389"/>
      <c r="AE607" s="389"/>
      <c r="AF607" s="389"/>
      <c r="AG607" s="389"/>
      <c r="AH607" s="389"/>
      <c r="AI607" s="389"/>
      <c r="AJ607" s="389"/>
      <c r="AK607" s="389"/>
      <c r="AL607" s="389"/>
      <c r="AM607" s="389"/>
      <c r="AN607" s="389"/>
      <c r="AO607" s="389"/>
      <c r="AP607" s="389"/>
      <c r="AQ607" s="389"/>
      <c r="AR607" s="389"/>
      <c r="AS607" s="389"/>
      <c r="AT607" s="389"/>
      <c r="AU607" s="389"/>
      <c r="AV607" s="389"/>
      <c r="AW607" s="389"/>
      <c r="AX607" s="389"/>
      <c r="AY607" s="389"/>
      <c r="AZ607" s="389"/>
      <c r="BA607" s="389"/>
      <c r="BB607" s="389"/>
    </row>
    <row r="608" spans="1:54" s="410" customFormat="1" ht="27.75" customHeight="1">
      <c r="A608" s="512">
        <v>7132494004</v>
      </c>
      <c r="B608" s="446" t="s">
        <v>1364</v>
      </c>
      <c r="C608" s="432" t="s">
        <v>1365</v>
      </c>
      <c r="D608" s="397">
        <v>463748.99</v>
      </c>
      <c r="E608" s="403" t="s">
        <v>1366</v>
      </c>
      <c r="F608" s="405"/>
      <c r="G608" s="505"/>
      <c r="H608" s="389"/>
      <c r="I608" s="389"/>
      <c r="J608" s="389"/>
      <c r="K608" s="389"/>
      <c r="L608" s="389"/>
      <c r="M608" s="389"/>
      <c r="N608" s="389"/>
      <c r="O608" s="389"/>
      <c r="P608" s="389"/>
      <c r="Q608" s="389"/>
      <c r="R608" s="389"/>
      <c r="S608" s="389"/>
      <c r="T608" s="389"/>
      <c r="U608" s="389"/>
      <c r="V608" s="389"/>
      <c r="W608" s="389"/>
      <c r="X608" s="389"/>
      <c r="Y608" s="389"/>
      <c r="Z608" s="389"/>
      <c r="AA608" s="389"/>
      <c r="AB608" s="389"/>
      <c r="AC608" s="389"/>
      <c r="AD608" s="389"/>
      <c r="AE608" s="389"/>
      <c r="AF608" s="389"/>
      <c r="AG608" s="389"/>
      <c r="AH608" s="389"/>
      <c r="AI608" s="389"/>
      <c r="AJ608" s="389"/>
      <c r="AK608" s="389"/>
      <c r="AL608" s="389"/>
      <c r="AM608" s="389"/>
      <c r="AN608" s="389"/>
      <c r="AO608" s="389"/>
      <c r="AP608" s="389"/>
      <c r="AQ608" s="389"/>
      <c r="AR608" s="389"/>
      <c r="AS608" s="389"/>
      <c r="AT608" s="389"/>
      <c r="AU608" s="389"/>
      <c r="AV608" s="389"/>
      <c r="AW608" s="389"/>
      <c r="AX608" s="389"/>
      <c r="AY608" s="389"/>
      <c r="AZ608" s="389"/>
      <c r="BA608" s="389"/>
      <c r="BB608" s="389"/>
    </row>
    <row r="609" spans="1:54" ht="24" customHeight="1">
      <c r="A609" s="394">
        <v>7132459005</v>
      </c>
      <c r="B609" s="403" t="s">
        <v>1367</v>
      </c>
      <c r="C609" s="396" t="s">
        <v>100</v>
      </c>
      <c r="D609" s="397">
        <v>6.98</v>
      </c>
      <c r="E609" s="403" t="s">
        <v>1368</v>
      </c>
      <c r="F609" s="405"/>
      <c r="G609" s="398"/>
    </row>
    <row r="610" spans="1:54" ht="46.5" customHeight="1">
      <c r="A610" s="402">
        <v>7132461004</v>
      </c>
      <c r="B610" s="904" t="s">
        <v>1840</v>
      </c>
      <c r="C610" s="454" t="s">
        <v>202</v>
      </c>
      <c r="D610" s="397">
        <v>2272</v>
      </c>
      <c r="E610" s="405" t="s">
        <v>1369</v>
      </c>
      <c r="F610" s="405"/>
      <c r="G610" s="398"/>
    </row>
    <row r="611" spans="1:54" ht="24" customHeight="1">
      <c r="A611" s="402">
        <v>7132461005</v>
      </c>
      <c r="B611" s="455" t="s">
        <v>1370</v>
      </c>
      <c r="C611" s="454" t="s">
        <v>367</v>
      </c>
      <c r="D611" s="397">
        <v>538.30999999999995</v>
      </c>
      <c r="E611" s="403" t="s">
        <v>1371</v>
      </c>
      <c r="F611" s="405"/>
      <c r="G611" s="398"/>
    </row>
    <row r="612" spans="1:54" s="410" customFormat="1" ht="24" customHeight="1">
      <c r="A612" s="411">
        <v>7132468558</v>
      </c>
      <c r="B612" s="395" t="s">
        <v>1372</v>
      </c>
      <c r="C612" s="396" t="s">
        <v>100</v>
      </c>
      <c r="D612" s="397">
        <v>15576</v>
      </c>
      <c r="E612" s="403" t="s">
        <v>1373</v>
      </c>
      <c r="F612" s="405"/>
      <c r="G612" s="398"/>
      <c r="H612" s="389"/>
      <c r="I612" s="389"/>
      <c r="J612" s="389"/>
      <c r="K612" s="389"/>
      <c r="L612" s="389"/>
      <c r="M612" s="389"/>
      <c r="N612" s="389"/>
      <c r="O612" s="389"/>
      <c r="P612" s="389"/>
      <c r="Q612" s="389"/>
      <c r="R612" s="389"/>
      <c r="S612" s="389"/>
      <c r="T612" s="389"/>
      <c r="U612" s="389"/>
      <c r="V612" s="389"/>
      <c r="W612" s="389"/>
      <c r="X612" s="389"/>
      <c r="Y612" s="389"/>
      <c r="Z612" s="389"/>
      <c r="AA612" s="389"/>
      <c r="AB612" s="389"/>
      <c r="AC612" s="389"/>
      <c r="AD612" s="389"/>
      <c r="AE612" s="389"/>
      <c r="AF612" s="389"/>
      <c r="AG612" s="389"/>
      <c r="AH612" s="389"/>
      <c r="AI612" s="389"/>
      <c r="AJ612" s="389"/>
      <c r="AK612" s="389"/>
      <c r="AL612" s="389"/>
      <c r="AM612" s="389"/>
      <c r="AN612" s="389"/>
      <c r="AO612" s="389"/>
      <c r="AP612" s="389"/>
      <c r="AQ612" s="389"/>
      <c r="AR612" s="389"/>
      <c r="AS612" s="389"/>
      <c r="AT612" s="389"/>
      <c r="AU612" s="389"/>
      <c r="AV612" s="389"/>
      <c r="AW612" s="389"/>
      <c r="AX612" s="389"/>
      <c r="AY612" s="389"/>
      <c r="AZ612" s="389"/>
      <c r="BA612" s="389"/>
      <c r="BB612" s="389"/>
    </row>
    <row r="613" spans="1:54" ht="24" customHeight="1">
      <c r="A613" s="402">
        <v>7132475019</v>
      </c>
      <c r="B613" s="403" t="s">
        <v>1374</v>
      </c>
      <c r="C613" s="404" t="s">
        <v>1183</v>
      </c>
      <c r="D613" s="397">
        <v>377.75</v>
      </c>
      <c r="E613" s="531"/>
      <c r="F613" s="531"/>
      <c r="G613" s="398"/>
    </row>
    <row r="614" spans="1:54" ht="30.75" customHeight="1">
      <c r="A614" s="402">
        <v>7132479016</v>
      </c>
      <c r="B614" s="403" t="s">
        <v>1375</v>
      </c>
      <c r="C614" s="404" t="s">
        <v>1376</v>
      </c>
      <c r="D614" s="397">
        <v>149.77000000000001</v>
      </c>
      <c r="E614" s="531"/>
      <c r="F614" s="532" t="s">
        <v>410</v>
      </c>
      <c r="G614" s="430" t="s">
        <v>978</v>
      </c>
    </row>
    <row r="615" spans="1:54" ht="30.75" customHeight="1">
      <c r="A615" s="402">
        <v>7132476007</v>
      </c>
      <c r="B615" s="403" t="s">
        <v>1377</v>
      </c>
      <c r="C615" s="404" t="s">
        <v>1376</v>
      </c>
      <c r="D615" s="397">
        <v>17.149999999999999</v>
      </c>
      <c r="E615" s="403" t="s">
        <v>1378</v>
      </c>
      <c r="F615" s="405"/>
      <c r="G615" s="430" t="s">
        <v>978</v>
      </c>
      <c r="K615" s="469"/>
    </row>
    <row r="616" spans="1:54" ht="30.75" customHeight="1">
      <c r="A616" s="402">
        <v>7132476008</v>
      </c>
      <c r="B616" s="403" t="s">
        <v>1379</v>
      </c>
      <c r="C616" s="404" t="s">
        <v>1376</v>
      </c>
      <c r="D616" s="397">
        <v>81.180000000000007</v>
      </c>
      <c r="E616" s="405"/>
      <c r="F616" s="405"/>
      <c r="G616" s="430" t="s">
        <v>978</v>
      </c>
      <c r="K616" s="469"/>
    </row>
    <row r="617" spans="1:54" ht="30.75" customHeight="1">
      <c r="A617" s="460">
        <v>7132478004</v>
      </c>
      <c r="B617" s="403" t="s">
        <v>1380</v>
      </c>
      <c r="C617" s="404" t="s">
        <v>367</v>
      </c>
      <c r="D617" s="397">
        <v>1718.25</v>
      </c>
      <c r="E617" s="403" t="s">
        <v>1381</v>
      </c>
      <c r="F617" s="405"/>
      <c r="G617" s="398"/>
    </row>
    <row r="618" spans="1:54" ht="24" customHeight="1">
      <c r="A618" s="402">
        <v>7132478011</v>
      </c>
      <c r="B618" s="403" t="s">
        <v>1382</v>
      </c>
      <c r="C618" s="404" t="s">
        <v>367</v>
      </c>
      <c r="D618" s="397">
        <v>756.52</v>
      </c>
      <c r="E618" s="405" t="s">
        <v>1383</v>
      </c>
      <c r="F618" s="405"/>
      <c r="G618" s="398"/>
    </row>
    <row r="619" spans="1:54" ht="24" customHeight="1">
      <c r="A619" s="402">
        <v>7132478012</v>
      </c>
      <c r="B619" s="403" t="s">
        <v>1384</v>
      </c>
      <c r="C619" s="404" t="s">
        <v>367</v>
      </c>
      <c r="D619" s="397">
        <v>495.99</v>
      </c>
      <c r="E619" s="405" t="s">
        <v>1385</v>
      </c>
      <c r="F619" s="405"/>
      <c r="G619" s="398"/>
    </row>
    <row r="620" spans="1:54" ht="24" customHeight="1">
      <c r="A620" s="402">
        <v>7132470004</v>
      </c>
      <c r="B620" s="403" t="s">
        <v>1386</v>
      </c>
      <c r="C620" s="404" t="s">
        <v>18</v>
      </c>
      <c r="D620" s="397">
        <v>88.74</v>
      </c>
      <c r="E620" s="398"/>
      <c r="F620" s="405" t="s">
        <v>410</v>
      </c>
      <c r="G620" s="430" t="s">
        <v>978</v>
      </c>
      <c r="J620" s="533"/>
    </row>
    <row r="621" spans="1:54" ht="28.5" customHeight="1">
      <c r="A621" s="460">
        <v>7132490006</v>
      </c>
      <c r="B621" s="403" t="s">
        <v>1387</v>
      </c>
      <c r="C621" s="396" t="s">
        <v>15</v>
      </c>
      <c r="D621" s="397">
        <v>5637.06</v>
      </c>
      <c r="E621" s="405" t="s">
        <v>1388</v>
      </c>
      <c r="F621" s="398"/>
      <c r="G621" s="398"/>
      <c r="J621" s="533"/>
    </row>
    <row r="622" spans="1:54" ht="24" customHeight="1">
      <c r="A622" s="402">
        <v>7132490052</v>
      </c>
      <c r="B622" s="403" t="s">
        <v>1389</v>
      </c>
      <c r="C622" s="404" t="s">
        <v>18</v>
      </c>
      <c r="D622" s="397">
        <v>72.540000000000006</v>
      </c>
      <c r="E622" s="405"/>
      <c r="F622" s="405"/>
      <c r="G622" s="430" t="s">
        <v>978</v>
      </c>
      <c r="J622" s="533"/>
      <c r="K622" s="469"/>
    </row>
    <row r="623" spans="1:54" ht="24" customHeight="1">
      <c r="A623" s="402">
        <v>7132490053</v>
      </c>
      <c r="B623" s="403" t="s">
        <v>1390</v>
      </c>
      <c r="C623" s="404" t="s">
        <v>18</v>
      </c>
      <c r="D623" s="397">
        <v>130.56</v>
      </c>
      <c r="E623" s="405"/>
      <c r="F623" s="405"/>
      <c r="G623" s="398"/>
      <c r="J623" s="533"/>
    </row>
    <row r="624" spans="1:54" ht="24" customHeight="1">
      <c r="A624" s="402">
        <v>7132498006</v>
      </c>
      <c r="B624" s="403" t="s">
        <v>1391</v>
      </c>
      <c r="C624" s="404" t="s">
        <v>67</v>
      </c>
      <c r="D624" s="397">
        <v>905.36</v>
      </c>
      <c r="E624" s="405" t="s">
        <v>1392</v>
      </c>
      <c r="F624" s="405"/>
      <c r="G624" s="398"/>
      <c r="J624" s="533"/>
    </row>
    <row r="625" spans="1:10" ht="30" customHeight="1">
      <c r="A625" s="394">
        <v>7130310027</v>
      </c>
      <c r="B625" s="455" t="s">
        <v>1393</v>
      </c>
      <c r="C625" s="396" t="s">
        <v>202</v>
      </c>
      <c r="D625" s="397">
        <v>320.01</v>
      </c>
      <c r="E625" s="403" t="s">
        <v>1394</v>
      </c>
      <c r="F625" s="405"/>
      <c r="G625" s="395"/>
      <c r="H625" s="534"/>
      <c r="J625" s="533"/>
    </row>
    <row r="626" spans="1:10" ht="30" customHeight="1">
      <c r="A626" s="394">
        <v>7130310029</v>
      </c>
      <c r="B626" s="455" t="s">
        <v>1395</v>
      </c>
      <c r="C626" s="396" t="s">
        <v>202</v>
      </c>
      <c r="D626" s="397">
        <v>356.06</v>
      </c>
      <c r="E626" s="403" t="s">
        <v>1396</v>
      </c>
      <c r="F626" s="405"/>
      <c r="G626" s="395"/>
      <c r="H626" s="534"/>
      <c r="J626" s="533"/>
    </row>
    <row r="627" spans="1:10" ht="30" customHeight="1">
      <c r="A627" s="394">
        <v>7130310002</v>
      </c>
      <c r="B627" s="455" t="s">
        <v>1397</v>
      </c>
      <c r="C627" s="396" t="s">
        <v>202</v>
      </c>
      <c r="D627" s="397">
        <v>395.54</v>
      </c>
      <c r="E627" s="403" t="s">
        <v>1398</v>
      </c>
      <c r="F627" s="395"/>
      <c r="G627" s="425" t="s">
        <v>1399</v>
      </c>
      <c r="H627" s="534"/>
      <c r="J627" s="533"/>
    </row>
    <row r="628" spans="1:10" ht="30" customHeight="1">
      <c r="A628" s="394">
        <v>7130310047</v>
      </c>
      <c r="B628" s="455" t="s">
        <v>1400</v>
      </c>
      <c r="C628" s="396" t="s">
        <v>202</v>
      </c>
      <c r="D628" s="397">
        <v>650.03</v>
      </c>
      <c r="E628" s="403" t="s">
        <v>1401</v>
      </c>
      <c r="F628" s="405"/>
      <c r="G628" s="395"/>
      <c r="H628" s="534"/>
    </row>
    <row r="629" spans="1:10" ht="30" customHeight="1">
      <c r="A629" s="394">
        <v>7130310048</v>
      </c>
      <c r="B629" s="455" t="s">
        <v>1402</v>
      </c>
      <c r="C629" s="396" t="s">
        <v>202</v>
      </c>
      <c r="D629" s="397">
        <v>774.07</v>
      </c>
      <c r="E629" s="403" t="s">
        <v>1403</v>
      </c>
      <c r="F629" s="405"/>
      <c r="G629" s="395"/>
      <c r="H629" s="534"/>
      <c r="J629" s="533"/>
    </row>
    <row r="630" spans="1:10" ht="30" customHeight="1">
      <c r="A630" s="394">
        <v>7130310045</v>
      </c>
      <c r="B630" s="455" t="s">
        <v>1404</v>
      </c>
      <c r="C630" s="396" t="s">
        <v>202</v>
      </c>
      <c r="D630" s="397">
        <v>481.19</v>
      </c>
      <c r="E630" s="403" t="s">
        <v>1405</v>
      </c>
      <c r="F630" s="405"/>
      <c r="G630" s="395"/>
      <c r="H630" s="534"/>
      <c r="J630" s="533"/>
    </row>
    <row r="631" spans="1:10" ht="30" customHeight="1">
      <c r="A631" s="394">
        <v>7130310046</v>
      </c>
      <c r="B631" s="455" t="s">
        <v>1406</v>
      </c>
      <c r="C631" s="396" t="s">
        <v>202</v>
      </c>
      <c r="D631" s="397">
        <v>525.97</v>
      </c>
      <c r="E631" s="403" t="s">
        <v>1407</v>
      </c>
      <c r="F631" s="405"/>
      <c r="G631" s="395"/>
      <c r="H631" s="534"/>
    </row>
    <row r="632" spans="1:10" s="37" customFormat="1" ht="24" customHeight="1">
      <c r="A632" s="412"/>
      <c r="B632" s="535" t="s">
        <v>1408</v>
      </c>
      <c r="C632" s="414"/>
      <c r="D632" s="415"/>
      <c r="E632" s="416"/>
      <c r="F632" s="417"/>
      <c r="G632" s="413"/>
      <c r="H632" s="536"/>
    </row>
    <row r="633" spans="1:10" ht="31.5" customHeight="1">
      <c r="A633" s="394">
        <v>7130320050</v>
      </c>
      <c r="B633" s="537" t="s">
        <v>1409</v>
      </c>
      <c r="C633" s="431" t="s">
        <v>15</v>
      </c>
      <c r="D633" s="397">
        <v>1203.46</v>
      </c>
      <c r="E633" s="537" t="s">
        <v>1410</v>
      </c>
      <c r="F633" s="405"/>
      <c r="G633" s="538"/>
      <c r="H633" s="534"/>
    </row>
    <row r="634" spans="1:10" ht="24" customHeight="1">
      <c r="A634" s="394">
        <v>7130320051</v>
      </c>
      <c r="B634" s="539" t="s">
        <v>1411</v>
      </c>
      <c r="C634" s="431" t="s">
        <v>15</v>
      </c>
      <c r="D634" s="397">
        <v>482.6</v>
      </c>
      <c r="E634" s="539" t="s">
        <v>1412</v>
      </c>
      <c r="F634" s="405"/>
      <c r="G634" s="538"/>
      <c r="H634" s="534"/>
    </row>
    <row r="635" spans="1:10" ht="30" customHeight="1">
      <c r="A635" s="394">
        <v>7130320052</v>
      </c>
      <c r="B635" s="537" t="s">
        <v>1413</v>
      </c>
      <c r="C635" s="431" t="s">
        <v>15</v>
      </c>
      <c r="D635" s="397">
        <v>1179.27</v>
      </c>
      <c r="E635" s="537" t="s">
        <v>320</v>
      </c>
      <c r="F635" s="405"/>
      <c r="G635" s="538"/>
      <c r="H635" s="534"/>
    </row>
    <row r="636" spans="1:10" ht="30" customHeight="1">
      <c r="A636" s="394">
        <v>7130320054</v>
      </c>
      <c r="B636" s="537" t="s">
        <v>1414</v>
      </c>
      <c r="C636" s="431" t="s">
        <v>15</v>
      </c>
      <c r="D636" s="397">
        <v>1058.32</v>
      </c>
      <c r="E636" s="537" t="s">
        <v>1415</v>
      </c>
      <c r="F636" s="405"/>
      <c r="G636" s="538"/>
      <c r="H636" s="534"/>
    </row>
    <row r="637" spans="1:10" ht="24" customHeight="1">
      <c r="A637" s="394">
        <v>7130320055</v>
      </c>
      <c r="B637" s="537" t="s">
        <v>1416</v>
      </c>
      <c r="C637" s="431" t="s">
        <v>15</v>
      </c>
      <c r="D637" s="397">
        <v>1239.74</v>
      </c>
      <c r="E637" s="537" t="s">
        <v>1417</v>
      </c>
      <c r="F637" s="405"/>
      <c r="G637" s="538"/>
      <c r="H637" s="534"/>
    </row>
    <row r="638" spans="1:10" ht="24" customHeight="1">
      <c r="A638" s="394">
        <v>7130320056</v>
      </c>
      <c r="B638" s="537" t="s">
        <v>1418</v>
      </c>
      <c r="C638" s="431" t="s">
        <v>15</v>
      </c>
      <c r="D638" s="397">
        <v>665.23</v>
      </c>
      <c r="E638" s="537" t="s">
        <v>1419</v>
      </c>
      <c r="F638" s="405"/>
      <c r="G638" s="538"/>
      <c r="H638" s="534"/>
    </row>
    <row r="639" spans="1:10" ht="30" customHeight="1">
      <c r="A639" s="394">
        <v>7130320057</v>
      </c>
      <c r="B639" s="537" t="s">
        <v>1420</v>
      </c>
      <c r="C639" s="431" t="s">
        <v>15</v>
      </c>
      <c r="D639" s="397">
        <v>1239.74</v>
      </c>
      <c r="E639" s="537" t="s">
        <v>1421</v>
      </c>
      <c r="F639" s="405"/>
      <c r="G639" s="538"/>
      <c r="H639" s="534"/>
    </row>
    <row r="640" spans="1:10" ht="30" customHeight="1">
      <c r="A640" s="394">
        <v>7130320058</v>
      </c>
      <c r="B640" s="537" t="s">
        <v>1422</v>
      </c>
      <c r="C640" s="431" t="s">
        <v>15</v>
      </c>
      <c r="D640" s="397">
        <v>24.19</v>
      </c>
      <c r="E640" s="537" t="s">
        <v>1423</v>
      </c>
      <c r="F640" s="405"/>
      <c r="G640" s="538"/>
      <c r="H640" s="534"/>
    </row>
    <row r="641" spans="1:54" ht="30" customHeight="1">
      <c r="A641" s="394">
        <v>7130320059</v>
      </c>
      <c r="B641" s="537" t="s">
        <v>1424</v>
      </c>
      <c r="C641" s="431" t="s">
        <v>15</v>
      </c>
      <c r="D641" s="397">
        <v>665.23</v>
      </c>
      <c r="E641" s="537" t="s">
        <v>1425</v>
      </c>
      <c r="F641" s="405"/>
      <c r="G641" s="538"/>
      <c r="H641" s="534"/>
    </row>
    <row r="642" spans="1:54" s="410" customFormat="1" ht="30" customHeight="1">
      <c r="A642" s="460">
        <v>7130310025</v>
      </c>
      <c r="B642" s="403" t="s">
        <v>1426</v>
      </c>
      <c r="C642" s="396" t="s">
        <v>159</v>
      </c>
      <c r="D642" s="397">
        <v>19571.29</v>
      </c>
      <c r="E642" s="403" t="s">
        <v>1426</v>
      </c>
      <c r="F642" s="407" t="s">
        <v>379</v>
      </c>
      <c r="G642" s="398"/>
      <c r="H642" s="540"/>
      <c r="I642" s="540"/>
      <c r="J642" s="389"/>
      <c r="K642" s="389"/>
      <c r="L642" s="389"/>
      <c r="M642" s="389"/>
      <c r="N642" s="389"/>
      <c r="O642" s="389"/>
      <c r="P642" s="389"/>
      <c r="Q642" s="389"/>
      <c r="R642" s="389"/>
      <c r="S642" s="389"/>
      <c r="T642" s="389"/>
      <c r="U642" s="389"/>
      <c r="V642" s="389"/>
      <c r="W642" s="389"/>
      <c r="X642" s="389"/>
      <c r="Y642" s="389"/>
      <c r="Z642" s="389"/>
      <c r="AA642" s="389"/>
      <c r="AB642" s="389"/>
      <c r="AC642" s="389"/>
      <c r="AD642" s="389"/>
      <c r="AE642" s="389"/>
      <c r="AF642" s="389"/>
      <c r="AG642" s="389"/>
      <c r="AH642" s="389"/>
      <c r="AI642" s="389"/>
      <c r="AJ642" s="389"/>
      <c r="AK642" s="389"/>
      <c r="AL642" s="389"/>
      <c r="AM642" s="389"/>
      <c r="AN642" s="389"/>
      <c r="AO642" s="389"/>
      <c r="AP642" s="389"/>
      <c r="AQ642" s="389"/>
      <c r="AR642" s="389"/>
      <c r="AS642" s="389"/>
      <c r="AT642" s="389"/>
      <c r="AU642" s="389"/>
      <c r="AV642" s="389"/>
      <c r="AW642" s="389"/>
      <c r="AX642" s="389"/>
      <c r="AY642" s="389"/>
      <c r="AZ642" s="389"/>
      <c r="BA642" s="389"/>
      <c r="BB642" s="389"/>
    </row>
    <row r="643" spans="1:54" s="410" customFormat="1" ht="30" customHeight="1">
      <c r="A643" s="460">
        <v>7130310026</v>
      </c>
      <c r="B643" s="403" t="s">
        <v>1427</v>
      </c>
      <c r="C643" s="396" t="s">
        <v>159</v>
      </c>
      <c r="D643" s="397">
        <v>29912.41</v>
      </c>
      <c r="E643" s="403" t="s">
        <v>1427</v>
      </c>
      <c r="F643" s="407" t="s">
        <v>379</v>
      </c>
      <c r="G643" s="398"/>
      <c r="H643" s="39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89"/>
      <c r="AY643" s="389"/>
      <c r="AZ643" s="389"/>
      <c r="BA643" s="389"/>
      <c r="BB643" s="389"/>
    </row>
    <row r="644" spans="1:54" s="410" customFormat="1" ht="30" customHeight="1">
      <c r="A644" s="460">
        <v>7130310034</v>
      </c>
      <c r="B644" s="403" t="s">
        <v>1428</v>
      </c>
      <c r="C644" s="396" t="s">
        <v>159</v>
      </c>
      <c r="D644" s="397">
        <v>185825.59</v>
      </c>
      <c r="E644" s="403" t="s">
        <v>1428</v>
      </c>
      <c r="F644" s="407" t="s">
        <v>379</v>
      </c>
      <c r="G644" s="398"/>
      <c r="H644" s="389"/>
      <c r="I644" s="389"/>
      <c r="J644" s="389"/>
      <c r="K644" s="389"/>
      <c r="L644" s="389"/>
      <c r="M644" s="389"/>
      <c r="N644" s="389"/>
      <c r="O644" s="389"/>
      <c r="P644" s="389"/>
      <c r="Q644" s="389"/>
      <c r="R644" s="389"/>
      <c r="S644" s="389"/>
      <c r="T644" s="389"/>
      <c r="U644" s="389"/>
      <c r="V644" s="389"/>
      <c r="W644" s="389"/>
      <c r="X644" s="389"/>
      <c r="Y644" s="389"/>
      <c r="Z644" s="389"/>
      <c r="AA644" s="389"/>
      <c r="AB644" s="389"/>
      <c r="AC644" s="389"/>
      <c r="AD644" s="389"/>
      <c r="AE644" s="389"/>
      <c r="AF644" s="389"/>
      <c r="AG644" s="389"/>
      <c r="AH644" s="389"/>
      <c r="AI644" s="389"/>
      <c r="AJ644" s="389"/>
      <c r="AK644" s="389"/>
      <c r="AL644" s="389"/>
      <c r="AM644" s="389"/>
      <c r="AN644" s="389"/>
      <c r="AO644" s="389"/>
      <c r="AP644" s="389"/>
      <c r="AQ644" s="389"/>
      <c r="AR644" s="389"/>
      <c r="AS644" s="389"/>
      <c r="AT644" s="389"/>
      <c r="AU644" s="389"/>
      <c r="AV644" s="389"/>
      <c r="AW644" s="389"/>
      <c r="AX644" s="389"/>
      <c r="AY644" s="389"/>
      <c r="AZ644" s="389"/>
      <c r="BA644" s="389"/>
      <c r="BB644" s="389"/>
    </row>
    <row r="645" spans="1:54" s="410" customFormat="1" ht="30" customHeight="1">
      <c r="A645" s="460">
        <v>7130310035</v>
      </c>
      <c r="B645" s="403" t="s">
        <v>1429</v>
      </c>
      <c r="C645" s="396" t="s">
        <v>159</v>
      </c>
      <c r="D645" s="397">
        <v>255600.59</v>
      </c>
      <c r="E645" s="403" t="s">
        <v>1429</v>
      </c>
      <c r="F645" s="407" t="s">
        <v>379</v>
      </c>
      <c r="G645" s="398"/>
      <c r="H645" s="389"/>
      <c r="I645" s="389"/>
      <c r="J645" s="389"/>
      <c r="K645" s="389"/>
      <c r="L645" s="389"/>
      <c r="M645" s="389"/>
      <c r="N645" s="389"/>
      <c r="O645" s="389"/>
      <c r="P645" s="389"/>
      <c r="Q645" s="389"/>
      <c r="R645" s="389"/>
      <c r="S645" s="389"/>
      <c r="T645" s="389"/>
      <c r="U645" s="389"/>
      <c r="V645" s="389"/>
      <c r="W645" s="389"/>
      <c r="X645" s="389"/>
      <c r="Y645" s="389"/>
      <c r="Z645" s="389"/>
      <c r="AA645" s="389"/>
      <c r="AB645" s="389"/>
      <c r="AC645" s="389"/>
      <c r="AD645" s="389"/>
      <c r="AE645" s="389"/>
      <c r="AF645" s="389"/>
      <c r="AG645" s="389"/>
      <c r="AH645" s="389"/>
      <c r="AI645" s="389"/>
      <c r="AJ645" s="389"/>
      <c r="AK645" s="389"/>
      <c r="AL645" s="389"/>
      <c r="AM645" s="389"/>
      <c r="AN645" s="389"/>
      <c r="AO645" s="389"/>
      <c r="AP645" s="389"/>
      <c r="AQ645" s="389"/>
      <c r="AR645" s="389"/>
      <c r="AS645" s="389"/>
      <c r="AT645" s="389"/>
      <c r="AU645" s="389"/>
      <c r="AV645" s="389"/>
      <c r="AW645" s="389"/>
      <c r="AX645" s="389"/>
      <c r="AY645" s="389"/>
      <c r="AZ645" s="389"/>
      <c r="BA645" s="389"/>
      <c r="BB645" s="389"/>
    </row>
    <row r="646" spans="1:54" s="410" customFormat="1" ht="24" customHeight="1">
      <c r="A646" s="460">
        <v>7131310168</v>
      </c>
      <c r="B646" s="403" t="s">
        <v>1430</v>
      </c>
      <c r="C646" s="396" t="s">
        <v>100</v>
      </c>
      <c r="D646" s="397">
        <v>12515.23</v>
      </c>
      <c r="E646" s="502"/>
      <c r="F646" s="502"/>
      <c r="G646" s="398"/>
      <c r="H646" s="389"/>
      <c r="I646" s="389"/>
      <c r="J646" s="389"/>
      <c r="K646" s="389"/>
      <c r="L646" s="389"/>
      <c r="M646" s="389"/>
      <c r="N646" s="389"/>
      <c r="O646" s="389"/>
      <c r="P646" s="389"/>
      <c r="Q646" s="389"/>
      <c r="R646" s="389"/>
      <c r="S646" s="389"/>
      <c r="T646" s="389"/>
      <c r="U646" s="389"/>
      <c r="V646" s="389"/>
      <c r="W646" s="389"/>
      <c r="X646" s="389"/>
      <c r="Y646" s="389"/>
      <c r="Z646" s="389"/>
      <c r="AA646" s="389"/>
      <c r="AB646" s="389"/>
      <c r="AC646" s="389"/>
      <c r="AD646" s="389"/>
      <c r="AE646" s="389"/>
      <c r="AF646" s="389"/>
      <c r="AG646" s="389"/>
      <c r="AH646" s="389"/>
      <c r="AI646" s="389"/>
      <c r="AJ646" s="389"/>
      <c r="AK646" s="389"/>
      <c r="AL646" s="389"/>
      <c r="AM646" s="389"/>
      <c r="AN646" s="389"/>
      <c r="AO646" s="389"/>
      <c r="AP646" s="389"/>
      <c r="AQ646" s="389"/>
      <c r="AR646" s="389"/>
      <c r="AS646" s="389"/>
      <c r="AT646" s="389"/>
      <c r="AU646" s="389"/>
      <c r="AV646" s="389"/>
      <c r="AW646" s="389"/>
      <c r="AX646" s="389"/>
      <c r="AY646" s="389"/>
      <c r="AZ646" s="389"/>
      <c r="BA646" s="389"/>
      <c r="BB646" s="389"/>
    </row>
    <row r="647" spans="1:54" s="37" customFormat="1" ht="29.25" customHeight="1">
      <c r="A647" s="495"/>
      <c r="B647" s="416" t="s">
        <v>1431</v>
      </c>
      <c r="C647" s="414"/>
      <c r="D647" s="415"/>
      <c r="E647" s="515"/>
      <c r="F647" s="515"/>
      <c r="G647" s="53"/>
    </row>
    <row r="648" spans="1:54" s="410" customFormat="1" ht="24" customHeight="1">
      <c r="A648" s="460">
        <v>7132230410</v>
      </c>
      <c r="B648" s="403" t="s">
        <v>1432</v>
      </c>
      <c r="C648" s="396" t="s">
        <v>100</v>
      </c>
      <c r="D648" s="397">
        <v>33847.58</v>
      </c>
      <c r="E648" s="502"/>
      <c r="F648" s="502"/>
      <c r="G648" s="507" t="s">
        <v>1433</v>
      </c>
      <c r="H648" s="389"/>
      <c r="I648" s="389"/>
      <c r="J648" s="389"/>
      <c r="K648" s="389"/>
      <c r="L648" s="389"/>
      <c r="M648" s="389"/>
      <c r="N648" s="389"/>
      <c r="O648" s="389"/>
      <c r="P648" s="389"/>
      <c r="Q648" s="389"/>
      <c r="R648" s="389"/>
      <c r="S648" s="389"/>
      <c r="T648" s="389"/>
      <c r="U648" s="389"/>
      <c r="V648" s="389"/>
      <c r="W648" s="389"/>
      <c r="X648" s="389"/>
      <c r="Y648" s="389"/>
      <c r="Z648" s="389"/>
      <c r="AA648" s="389"/>
      <c r="AB648" s="389"/>
      <c r="AC648" s="389"/>
      <c r="AD648" s="389"/>
      <c r="AE648" s="389"/>
      <c r="AF648" s="389"/>
      <c r="AG648" s="389"/>
      <c r="AH648" s="389"/>
      <c r="AI648" s="389"/>
      <c r="AJ648" s="389"/>
      <c r="AK648" s="389"/>
      <c r="AL648" s="389"/>
      <c r="AM648" s="389"/>
      <c r="AN648" s="389"/>
      <c r="AO648" s="389"/>
      <c r="AP648" s="389"/>
      <c r="AQ648" s="389"/>
      <c r="AR648" s="389"/>
      <c r="AS648" s="389"/>
      <c r="AT648" s="389"/>
      <c r="AU648" s="389"/>
      <c r="AV648" s="389"/>
      <c r="AW648" s="389"/>
      <c r="AX648" s="389"/>
      <c r="AY648" s="389"/>
      <c r="AZ648" s="389"/>
      <c r="BA648" s="389"/>
      <c r="BB648" s="389"/>
    </row>
    <row r="649" spans="1:54" s="410" customFormat="1" ht="24" customHeight="1">
      <c r="A649" s="460">
        <v>7132230403</v>
      </c>
      <c r="B649" s="403" t="s">
        <v>1434</v>
      </c>
      <c r="C649" s="396" t="s">
        <v>100</v>
      </c>
      <c r="D649" s="397">
        <v>35836.36</v>
      </c>
      <c r="E649" s="502"/>
      <c r="F649" s="502"/>
      <c r="G649" s="507"/>
      <c r="H649" s="389"/>
      <c r="I649" s="389"/>
      <c r="J649" s="389"/>
      <c r="K649" s="389"/>
      <c r="L649" s="389"/>
      <c r="M649" s="389"/>
      <c r="N649" s="389"/>
      <c r="O649" s="389"/>
      <c r="P649" s="389"/>
      <c r="Q649" s="389"/>
      <c r="R649" s="389"/>
      <c r="S649" s="389"/>
      <c r="T649" s="389"/>
      <c r="U649" s="389"/>
      <c r="V649" s="389"/>
      <c r="W649" s="389"/>
      <c r="X649" s="389"/>
      <c r="Y649" s="389"/>
      <c r="Z649" s="389"/>
      <c r="AA649" s="389"/>
      <c r="AB649" s="389"/>
      <c r="AC649" s="389"/>
      <c r="AD649" s="389"/>
      <c r="AE649" s="389"/>
      <c r="AF649" s="389"/>
      <c r="AG649" s="389"/>
      <c r="AH649" s="389"/>
      <c r="AI649" s="389"/>
      <c r="AJ649" s="389"/>
      <c r="AK649" s="389"/>
      <c r="AL649" s="389"/>
      <c r="AM649" s="389"/>
      <c r="AN649" s="389"/>
      <c r="AO649" s="389"/>
      <c r="AP649" s="389"/>
      <c r="AQ649" s="389"/>
      <c r="AR649" s="389"/>
      <c r="AS649" s="389"/>
      <c r="AT649" s="389"/>
      <c r="AU649" s="389"/>
      <c r="AV649" s="389"/>
      <c r="AW649" s="389"/>
      <c r="AX649" s="389"/>
      <c r="AY649" s="389"/>
      <c r="AZ649" s="389"/>
      <c r="BA649" s="389"/>
      <c r="BB649" s="389"/>
    </row>
    <row r="650" spans="1:54" s="410" customFormat="1" ht="24" customHeight="1">
      <c r="A650" s="460">
        <v>7131900012</v>
      </c>
      <c r="B650" s="403" t="s">
        <v>1435</v>
      </c>
      <c r="C650" s="396" t="s">
        <v>100</v>
      </c>
      <c r="D650" s="397">
        <v>54986.82</v>
      </c>
      <c r="E650" s="502"/>
      <c r="F650" s="502"/>
      <c r="G650" s="529"/>
      <c r="H650" s="389"/>
      <c r="I650" s="389"/>
      <c r="J650" s="389"/>
      <c r="K650" s="389"/>
      <c r="L650" s="389"/>
      <c r="M650" s="389"/>
      <c r="N650" s="389"/>
      <c r="O650" s="389"/>
      <c r="P650" s="389"/>
      <c r="Q650" s="389"/>
      <c r="R650" s="389"/>
      <c r="S650" s="389"/>
      <c r="T650" s="389"/>
      <c r="U650" s="389"/>
      <c r="V650" s="389"/>
      <c r="W650" s="389"/>
      <c r="X650" s="389"/>
      <c r="Y650" s="389"/>
      <c r="Z650" s="389"/>
      <c r="AA650" s="389"/>
      <c r="AB650" s="389"/>
      <c r="AC650" s="389"/>
      <c r="AD650" s="389"/>
      <c r="AE650" s="389"/>
      <c r="AF650" s="389"/>
      <c r="AG650" s="389"/>
      <c r="AH650" s="389"/>
      <c r="AI650" s="389"/>
      <c r="AJ650" s="389"/>
      <c r="AK650" s="389"/>
      <c r="AL650" s="389"/>
      <c r="AM650" s="389"/>
      <c r="AN650" s="389"/>
      <c r="AO650" s="389"/>
      <c r="AP650" s="389"/>
      <c r="AQ650" s="389"/>
      <c r="AR650" s="389"/>
      <c r="AS650" s="389"/>
      <c r="AT650" s="389"/>
      <c r="AU650" s="389"/>
      <c r="AV650" s="389"/>
      <c r="AW650" s="389"/>
      <c r="AX650" s="389"/>
      <c r="AY650" s="389"/>
      <c r="AZ650" s="389"/>
      <c r="BA650" s="389"/>
      <c r="BB650" s="389"/>
    </row>
    <row r="651" spans="1:54" s="410" customFormat="1" ht="36" customHeight="1">
      <c r="A651" s="460">
        <v>7131900014</v>
      </c>
      <c r="B651" s="403" t="s">
        <v>1436</v>
      </c>
      <c r="C651" s="396" t="s">
        <v>100</v>
      </c>
      <c r="D651" s="397">
        <v>12065.5</v>
      </c>
      <c r="E651" s="502"/>
      <c r="F651" s="502"/>
      <c r="G651" s="529"/>
      <c r="H651" s="389"/>
      <c r="I651" s="389"/>
      <c r="J651" s="389"/>
      <c r="K651" s="389"/>
      <c r="L651" s="389"/>
      <c r="M651" s="389"/>
      <c r="N651" s="389"/>
      <c r="O651" s="389"/>
      <c r="P651" s="389"/>
      <c r="Q651" s="389"/>
      <c r="R651" s="389"/>
      <c r="S651" s="389"/>
      <c r="T651" s="389"/>
      <c r="U651" s="389"/>
      <c r="V651" s="389"/>
      <c r="W651" s="389"/>
      <c r="X651" s="389"/>
      <c r="Y651" s="389"/>
      <c r="Z651" s="389"/>
      <c r="AA651" s="389"/>
      <c r="AB651" s="389"/>
      <c r="AC651" s="389"/>
      <c r="AD651" s="389"/>
      <c r="AE651" s="389"/>
      <c r="AF651" s="389"/>
      <c r="AG651" s="389"/>
      <c r="AH651" s="389"/>
      <c r="AI651" s="389"/>
      <c r="AJ651" s="389"/>
      <c r="AK651" s="389"/>
      <c r="AL651" s="389"/>
      <c r="AM651" s="389"/>
      <c r="AN651" s="389"/>
      <c r="AO651" s="389"/>
      <c r="AP651" s="389"/>
      <c r="AQ651" s="389"/>
      <c r="AR651" s="389"/>
      <c r="AS651" s="389"/>
      <c r="AT651" s="389"/>
      <c r="AU651" s="389"/>
      <c r="AV651" s="389"/>
      <c r="AW651" s="389"/>
      <c r="AX651" s="389"/>
      <c r="AY651" s="389"/>
      <c r="AZ651" s="389"/>
      <c r="BA651" s="389"/>
      <c r="BB651" s="389"/>
    </row>
    <row r="652" spans="1:54" s="410" customFormat="1" ht="28.5" customHeight="1">
      <c r="A652" s="504">
        <v>7131900015</v>
      </c>
      <c r="B652" s="403" t="s">
        <v>1437</v>
      </c>
      <c r="C652" s="396" t="s">
        <v>100</v>
      </c>
      <c r="D652" s="397">
        <v>58499.998599999992</v>
      </c>
      <c r="E652" s="502"/>
      <c r="F652" s="502" t="s">
        <v>1354</v>
      </c>
      <c r="G652" s="529"/>
      <c r="H652" s="389"/>
      <c r="I652" s="389"/>
      <c r="J652" s="389"/>
      <c r="K652" s="389"/>
      <c r="L652" s="389"/>
      <c r="M652" s="389"/>
      <c r="N652" s="389"/>
      <c r="O652" s="389"/>
      <c r="P652" s="389"/>
      <c r="Q652" s="389"/>
      <c r="R652" s="389"/>
      <c r="S652" s="389"/>
      <c r="T652" s="389"/>
      <c r="U652" s="389"/>
      <c r="V652" s="389"/>
      <c r="W652" s="389"/>
      <c r="X652" s="389"/>
      <c r="Y652" s="389"/>
      <c r="Z652" s="389"/>
      <c r="AA652" s="389"/>
      <c r="AB652" s="389"/>
      <c r="AC652" s="389"/>
      <c r="AD652" s="389"/>
      <c r="AE652" s="389"/>
      <c r="AF652" s="389"/>
      <c r="AG652" s="389"/>
      <c r="AH652" s="389"/>
      <c r="AI652" s="389"/>
      <c r="AJ652" s="389"/>
      <c r="AK652" s="389"/>
      <c r="AL652" s="389"/>
      <c r="AM652" s="389"/>
      <c r="AN652" s="389"/>
      <c r="AO652" s="389"/>
      <c r="AP652" s="389"/>
      <c r="AQ652" s="389"/>
      <c r="AR652" s="389"/>
      <c r="AS652" s="389"/>
      <c r="AT652" s="389"/>
      <c r="AU652" s="389"/>
      <c r="AV652" s="389"/>
      <c r="AW652" s="389"/>
      <c r="AX652" s="389"/>
      <c r="AY652" s="389"/>
      <c r="AZ652" s="389"/>
      <c r="BA652" s="389"/>
      <c r="BB652" s="389"/>
    </row>
    <row r="653" spans="1:54" s="410" customFormat="1" ht="24" customHeight="1">
      <c r="A653" s="460">
        <v>7131960919</v>
      </c>
      <c r="B653" s="403" t="s">
        <v>1438</v>
      </c>
      <c r="C653" s="396" t="s">
        <v>100</v>
      </c>
      <c r="D653" s="397">
        <v>40369.46</v>
      </c>
      <c r="E653" s="502"/>
      <c r="F653" s="502"/>
      <c r="G653" s="398"/>
      <c r="H653" s="389"/>
      <c r="I653" s="389"/>
      <c r="J653" s="389"/>
      <c r="K653" s="389"/>
      <c r="L653" s="389"/>
      <c r="M653" s="389"/>
      <c r="N653" s="389"/>
      <c r="O653" s="389"/>
      <c r="P653" s="389"/>
      <c r="Q653" s="389"/>
      <c r="R653" s="389"/>
      <c r="S653" s="389"/>
      <c r="T653" s="389"/>
      <c r="U653" s="389"/>
      <c r="V653" s="389"/>
      <c r="W653" s="389"/>
      <c r="X653" s="389"/>
      <c r="Y653" s="389"/>
      <c r="Z653" s="389"/>
      <c r="AA653" s="389"/>
      <c r="AB653" s="389"/>
      <c r="AC653" s="389"/>
      <c r="AD653" s="389"/>
      <c r="AE653" s="389"/>
      <c r="AF653" s="389"/>
      <c r="AG653" s="389"/>
      <c r="AH653" s="389"/>
      <c r="AI653" s="389"/>
      <c r="AJ653" s="389"/>
      <c r="AK653" s="389"/>
      <c r="AL653" s="389"/>
      <c r="AM653" s="389"/>
      <c r="AN653" s="389"/>
      <c r="AO653" s="389"/>
      <c r="AP653" s="389"/>
      <c r="AQ653" s="389"/>
      <c r="AR653" s="389"/>
      <c r="AS653" s="389"/>
      <c r="AT653" s="389"/>
      <c r="AU653" s="389"/>
      <c r="AV653" s="389"/>
      <c r="AW653" s="389"/>
      <c r="AX653" s="389"/>
      <c r="AY653" s="389"/>
      <c r="AZ653" s="389"/>
      <c r="BA653" s="389"/>
      <c r="BB653" s="389"/>
    </row>
    <row r="654" spans="1:54" ht="24" customHeight="1">
      <c r="A654" s="541">
        <v>7130870040</v>
      </c>
      <c r="B654" s="542" t="s">
        <v>1439</v>
      </c>
      <c r="C654" s="543" t="s">
        <v>18</v>
      </c>
      <c r="D654" s="511">
        <v>100.9</v>
      </c>
      <c r="E654" s="502"/>
      <c r="F654" s="502"/>
      <c r="G654" s="398"/>
    </row>
    <row r="655" spans="1:54" ht="24" customHeight="1">
      <c r="A655" s="541">
        <v>7130640039</v>
      </c>
      <c r="B655" s="544" t="s">
        <v>1440</v>
      </c>
      <c r="C655" s="543" t="s">
        <v>18</v>
      </c>
      <c r="D655" s="511">
        <v>47.32</v>
      </c>
      <c r="E655" s="544" t="s">
        <v>1441</v>
      </c>
      <c r="F655" s="502"/>
      <c r="G655" s="430"/>
    </row>
    <row r="656" spans="1:54" ht="24" customHeight="1">
      <c r="A656" s="545">
        <v>7132444008</v>
      </c>
      <c r="B656" s="423" t="s">
        <v>1442</v>
      </c>
      <c r="C656" s="546" t="s">
        <v>15</v>
      </c>
      <c r="D656" s="511">
        <v>10.72</v>
      </c>
      <c r="E656" s="502"/>
      <c r="F656" s="502" t="s">
        <v>410</v>
      </c>
      <c r="G656" s="398"/>
    </row>
    <row r="657" spans="1:54" ht="24" customHeight="1">
      <c r="A657" s="545">
        <v>7130820013</v>
      </c>
      <c r="B657" s="423" t="s">
        <v>1443</v>
      </c>
      <c r="C657" s="546" t="s">
        <v>15</v>
      </c>
      <c r="D657" s="511">
        <v>262.85000000000002</v>
      </c>
      <c r="E657" s="502"/>
      <c r="F657" s="502"/>
      <c r="G657" s="423"/>
    </row>
    <row r="658" spans="1:54" ht="24" customHeight="1">
      <c r="A658" s="460">
        <v>7131930110</v>
      </c>
      <c r="B658" s="547" t="s">
        <v>1444</v>
      </c>
      <c r="C658" s="396" t="s">
        <v>100</v>
      </c>
      <c r="D658" s="397">
        <v>1659.49</v>
      </c>
      <c r="E658" s="502"/>
      <c r="F658" s="502"/>
      <c r="G658" s="405"/>
    </row>
    <row r="659" spans="1:54" ht="24" customHeight="1">
      <c r="A659" s="460">
        <v>7131930111</v>
      </c>
      <c r="B659" s="547" t="s">
        <v>1445</v>
      </c>
      <c r="C659" s="396" t="s">
        <v>100</v>
      </c>
      <c r="D659" s="397">
        <v>2374.98</v>
      </c>
      <c r="E659" s="502"/>
      <c r="F659" s="502"/>
      <c r="G659" s="405"/>
    </row>
    <row r="660" spans="1:54" ht="24" customHeight="1">
      <c r="A660" s="460">
        <v>7130800001</v>
      </c>
      <c r="B660" s="547" t="s">
        <v>1446</v>
      </c>
      <c r="C660" s="502" t="s">
        <v>100</v>
      </c>
      <c r="D660" s="397">
        <v>3195.95</v>
      </c>
      <c r="E660" s="502"/>
      <c r="F660" s="502"/>
      <c r="G660" s="395" t="s">
        <v>38</v>
      </c>
    </row>
    <row r="661" spans="1:54" ht="24" customHeight="1">
      <c r="A661" s="460">
        <v>7130800002</v>
      </c>
      <c r="B661" s="547" t="s">
        <v>1447</v>
      </c>
      <c r="C661" s="502" t="s">
        <v>100</v>
      </c>
      <c r="D661" s="397">
        <v>7887.84</v>
      </c>
      <c r="E661" s="502"/>
      <c r="F661" s="502"/>
      <c r="G661" s="395" t="s">
        <v>38</v>
      </c>
    </row>
    <row r="662" spans="1:54" ht="24" customHeight="1">
      <c r="A662" s="541">
        <v>7130820001</v>
      </c>
      <c r="B662" s="542" t="s">
        <v>1448</v>
      </c>
      <c r="C662" s="510" t="s">
        <v>367</v>
      </c>
      <c r="D662" s="511">
        <v>271.01</v>
      </c>
      <c r="E662" s="548"/>
      <c r="F662" s="548"/>
      <c r="G662" s="405"/>
    </row>
    <row r="663" spans="1:54" ht="23.25" customHeight="1">
      <c r="A663" s="541">
        <v>7130820002</v>
      </c>
      <c r="B663" s="542" t="s">
        <v>1449</v>
      </c>
      <c r="C663" s="510" t="s">
        <v>367</v>
      </c>
      <c r="D663" s="511">
        <v>712.16</v>
      </c>
      <c r="E663" s="548"/>
      <c r="F663" s="548"/>
      <c r="G663" s="405"/>
    </row>
    <row r="664" spans="1:54" s="37" customFormat="1" ht="30" customHeight="1">
      <c r="A664" s="461">
        <v>7130820020</v>
      </c>
      <c r="B664" s="493" t="s">
        <v>1450</v>
      </c>
      <c r="C664" s="489" t="s">
        <v>367</v>
      </c>
      <c r="D664" s="415">
        <v>122.67</v>
      </c>
      <c r="E664" s="416"/>
      <c r="F664" s="417"/>
      <c r="G664" s="549"/>
    </row>
    <row r="665" spans="1:54" s="410" customFormat="1" ht="28.5" customHeight="1">
      <c r="A665" s="460">
        <v>7131930220</v>
      </c>
      <c r="B665" s="403" t="s">
        <v>1451</v>
      </c>
      <c r="C665" s="396" t="s">
        <v>100</v>
      </c>
      <c r="D665" s="397">
        <v>8571.9699999999993</v>
      </c>
      <c r="E665" s="502"/>
      <c r="F665" s="502"/>
      <c r="G665" s="468"/>
      <c r="H665" s="389"/>
      <c r="I665" s="389"/>
      <c r="J665" s="389"/>
      <c r="K665" s="389"/>
      <c r="L665" s="389"/>
      <c r="M665" s="389"/>
      <c r="N665" s="389"/>
      <c r="O665" s="389"/>
      <c r="P665" s="389"/>
      <c r="Q665" s="389"/>
      <c r="R665" s="389"/>
      <c r="S665" s="389"/>
      <c r="T665" s="389"/>
      <c r="U665" s="389"/>
      <c r="V665" s="389"/>
      <c r="W665" s="389"/>
      <c r="X665" s="389"/>
      <c r="Y665" s="389"/>
      <c r="Z665" s="389"/>
      <c r="AA665" s="389"/>
      <c r="AB665" s="389"/>
      <c r="AC665" s="389"/>
      <c r="AD665" s="389"/>
      <c r="AE665" s="389"/>
      <c r="AF665" s="389"/>
      <c r="AG665" s="389"/>
      <c r="AH665" s="389"/>
      <c r="AI665" s="389"/>
      <c r="AJ665" s="389"/>
      <c r="AK665" s="389"/>
      <c r="AL665" s="389"/>
      <c r="AM665" s="389"/>
      <c r="AN665" s="389"/>
      <c r="AO665" s="389"/>
      <c r="AP665" s="389"/>
      <c r="AQ665" s="389"/>
      <c r="AR665" s="389"/>
      <c r="AS665" s="389"/>
      <c r="AT665" s="389"/>
      <c r="AU665" s="389"/>
      <c r="AV665" s="389"/>
      <c r="AW665" s="389"/>
      <c r="AX665" s="389"/>
      <c r="AY665" s="389"/>
      <c r="AZ665" s="389"/>
      <c r="BA665" s="389"/>
      <c r="BB665" s="389"/>
    </row>
    <row r="666" spans="1:54" s="410" customFormat="1" ht="28.5" customHeight="1">
      <c r="A666" s="460">
        <v>7131930320</v>
      </c>
      <c r="B666" s="403" t="s">
        <v>1452</v>
      </c>
      <c r="C666" s="396" t="s">
        <v>100</v>
      </c>
      <c r="D666" s="397">
        <v>13983.17</v>
      </c>
      <c r="E666" s="502"/>
      <c r="F666" s="502"/>
      <c r="G666" s="468"/>
      <c r="H666" s="389"/>
      <c r="I666" s="389"/>
      <c r="J666" s="389"/>
      <c r="K666" s="389"/>
      <c r="L666" s="389"/>
      <c r="M666" s="389"/>
      <c r="N666" s="389"/>
      <c r="O666" s="389"/>
      <c r="P666" s="389"/>
      <c r="Q666" s="389"/>
      <c r="R666" s="389"/>
      <c r="S666" s="389"/>
      <c r="T666" s="389"/>
      <c r="U666" s="389"/>
      <c r="V666" s="389"/>
      <c r="W666" s="389"/>
      <c r="X666" s="389"/>
      <c r="Y666" s="389"/>
      <c r="Z666" s="389"/>
      <c r="AA666" s="389"/>
      <c r="AB666" s="389"/>
      <c r="AC666" s="389"/>
      <c r="AD666" s="389"/>
      <c r="AE666" s="389"/>
      <c r="AF666" s="389"/>
      <c r="AG666" s="389"/>
      <c r="AH666" s="389"/>
      <c r="AI666" s="389"/>
      <c r="AJ666" s="389"/>
      <c r="AK666" s="389"/>
      <c r="AL666" s="389"/>
      <c r="AM666" s="389"/>
      <c r="AN666" s="389"/>
      <c r="AO666" s="389"/>
      <c r="AP666" s="389"/>
      <c r="AQ666" s="389"/>
      <c r="AR666" s="389"/>
      <c r="AS666" s="389"/>
      <c r="AT666" s="389"/>
      <c r="AU666" s="389"/>
      <c r="AV666" s="389"/>
      <c r="AW666" s="389"/>
      <c r="AX666" s="389"/>
      <c r="AY666" s="389"/>
      <c r="AZ666" s="389"/>
      <c r="BA666" s="389"/>
      <c r="BB666" s="389"/>
    </row>
    <row r="667" spans="1:54" ht="28.5" customHeight="1">
      <c r="A667" s="460">
        <v>7130800032</v>
      </c>
      <c r="B667" s="403" t="s">
        <v>1453</v>
      </c>
      <c r="C667" s="454" t="s">
        <v>15</v>
      </c>
      <c r="D667" s="397">
        <v>2673.36</v>
      </c>
      <c r="E667" s="502"/>
      <c r="F667" s="502" t="s">
        <v>410</v>
      </c>
      <c r="G667" s="395" t="s">
        <v>38</v>
      </c>
    </row>
    <row r="668" spans="1:54" ht="28.5" customHeight="1">
      <c r="A668" s="411">
        <v>7130311023</v>
      </c>
      <c r="B668" s="403" t="s">
        <v>1454</v>
      </c>
      <c r="C668" s="396" t="s">
        <v>398</v>
      </c>
      <c r="D668" s="397">
        <v>28.59</v>
      </c>
      <c r="E668" s="403" t="s">
        <v>1455</v>
      </c>
      <c r="F668" s="403"/>
      <c r="G668" s="405"/>
    </row>
    <row r="669" spans="1:54" ht="28.5" customHeight="1">
      <c r="A669" s="411">
        <v>7130311024</v>
      </c>
      <c r="B669" s="403" t="s">
        <v>1456</v>
      </c>
      <c r="C669" s="396" t="s">
        <v>398</v>
      </c>
      <c r="D669" s="397">
        <v>34.299999999999997</v>
      </c>
      <c r="E669" s="403" t="s">
        <v>1457</v>
      </c>
      <c r="F669" s="403"/>
      <c r="G669" s="405"/>
    </row>
    <row r="670" spans="1:54" ht="28.5" customHeight="1">
      <c r="A670" s="411">
        <v>7130311025</v>
      </c>
      <c r="B670" s="403" t="s">
        <v>1458</v>
      </c>
      <c r="C670" s="396" t="s">
        <v>398</v>
      </c>
      <c r="D670" s="397">
        <v>50.02</v>
      </c>
      <c r="E670" s="403" t="s">
        <v>1459</v>
      </c>
      <c r="F670" s="403"/>
      <c r="G670" s="405"/>
    </row>
    <row r="671" spans="1:54" ht="28.5" customHeight="1">
      <c r="A671" s="394">
        <v>7130311026</v>
      </c>
      <c r="B671" s="403" t="s">
        <v>1460</v>
      </c>
      <c r="C671" s="396" t="s">
        <v>398</v>
      </c>
      <c r="D671" s="397">
        <v>60.02</v>
      </c>
      <c r="E671" s="403" t="s">
        <v>1461</v>
      </c>
      <c r="F671" s="403"/>
      <c r="G671" s="405"/>
    </row>
    <row r="672" spans="1:54" ht="28.5" customHeight="1">
      <c r="A672" s="411">
        <v>7130311027</v>
      </c>
      <c r="B672" s="403" t="s">
        <v>1462</v>
      </c>
      <c r="C672" s="396" t="s">
        <v>398</v>
      </c>
      <c r="D672" s="397">
        <v>72.89</v>
      </c>
      <c r="E672" s="403" t="s">
        <v>1463</v>
      </c>
      <c r="F672" s="403"/>
      <c r="G672" s="405"/>
    </row>
    <row r="673" spans="1:54" ht="28.5" customHeight="1">
      <c r="A673" s="411">
        <v>7130311028</v>
      </c>
      <c r="B673" s="403" t="s">
        <v>1464</v>
      </c>
      <c r="C673" s="396" t="s">
        <v>398</v>
      </c>
      <c r="D673" s="397">
        <v>87.18</v>
      </c>
      <c r="E673" s="403" t="s">
        <v>1465</v>
      </c>
      <c r="F673" s="403"/>
      <c r="G673" s="405"/>
    </row>
    <row r="674" spans="1:54" ht="28.5" customHeight="1">
      <c r="A674" s="411">
        <v>7130311029</v>
      </c>
      <c r="B674" s="403" t="s">
        <v>1466</v>
      </c>
      <c r="C674" s="396" t="s">
        <v>398</v>
      </c>
      <c r="D674" s="397">
        <v>114.34</v>
      </c>
      <c r="E674" s="403" t="s">
        <v>1467</v>
      </c>
      <c r="F674" s="403"/>
      <c r="G674" s="405"/>
    </row>
    <row r="675" spans="1:54" ht="28.5" customHeight="1">
      <c r="A675" s="411">
        <v>7130311030</v>
      </c>
      <c r="B675" s="403" t="s">
        <v>1468</v>
      </c>
      <c r="C675" s="396" t="s">
        <v>398</v>
      </c>
      <c r="D675" s="397">
        <v>145.78</v>
      </c>
      <c r="E675" s="403" t="s">
        <v>1469</v>
      </c>
      <c r="F675" s="403"/>
      <c r="G675" s="405"/>
    </row>
    <row r="676" spans="1:54" s="410" customFormat="1" ht="28.5" customHeight="1">
      <c r="A676" s="411">
        <v>7130311085</v>
      </c>
      <c r="B676" s="403" t="s">
        <v>1470</v>
      </c>
      <c r="C676" s="396" t="s">
        <v>159</v>
      </c>
      <c r="D676" s="397">
        <v>194102.35</v>
      </c>
      <c r="E676" s="403" t="s">
        <v>1470</v>
      </c>
      <c r="F676" s="403"/>
      <c r="G676" s="430"/>
      <c r="H676" s="389"/>
      <c r="I676" s="389"/>
      <c r="J676" s="389"/>
      <c r="K676" s="389"/>
      <c r="L676" s="389"/>
      <c r="M676" s="389"/>
      <c r="N676" s="389"/>
      <c r="O676" s="389"/>
      <c r="P676" s="389"/>
      <c r="Q676" s="389"/>
      <c r="R676" s="389"/>
      <c r="S676" s="389"/>
      <c r="T676" s="389"/>
      <c r="U676" s="389"/>
      <c r="V676" s="389"/>
      <c r="W676" s="389"/>
      <c r="X676" s="389"/>
      <c r="Y676" s="389"/>
      <c r="Z676" s="389"/>
      <c r="AA676" s="389"/>
      <c r="AB676" s="389"/>
      <c r="AC676" s="389"/>
      <c r="AD676" s="389"/>
      <c r="AE676" s="389"/>
      <c r="AF676" s="389"/>
      <c r="AG676" s="389"/>
      <c r="AH676" s="389"/>
      <c r="AI676" s="389"/>
      <c r="AJ676" s="389"/>
      <c r="AK676" s="389"/>
      <c r="AL676" s="389"/>
      <c r="AM676" s="389"/>
      <c r="AN676" s="389"/>
      <c r="AO676" s="389"/>
      <c r="AP676" s="389"/>
      <c r="AQ676" s="389"/>
      <c r="AR676" s="389"/>
      <c r="AS676" s="389"/>
      <c r="AT676" s="389"/>
      <c r="AU676" s="389"/>
      <c r="AV676" s="389"/>
      <c r="AW676" s="389"/>
      <c r="AX676" s="389"/>
      <c r="AY676" s="389"/>
      <c r="AZ676" s="389"/>
      <c r="BA676" s="389"/>
      <c r="BB676" s="389"/>
    </row>
    <row r="677" spans="1:54" s="410" customFormat="1" ht="51.75" customHeight="1">
      <c r="A677" s="411">
        <v>7132210017</v>
      </c>
      <c r="B677" s="403" t="s">
        <v>1471</v>
      </c>
      <c r="C677" s="396" t="s">
        <v>100</v>
      </c>
      <c r="D677" s="397">
        <v>71178.7</v>
      </c>
      <c r="E677" s="403" t="s">
        <v>1472</v>
      </c>
      <c r="F677" s="407" t="s">
        <v>379</v>
      </c>
      <c r="G677" s="550"/>
      <c r="H677" s="389"/>
      <c r="I677" s="389"/>
      <c r="J677" s="389"/>
      <c r="K677" s="389"/>
      <c r="L677" s="389"/>
      <c r="M677" s="389"/>
      <c r="N677" s="389"/>
      <c r="O677" s="389"/>
      <c r="P677" s="389"/>
      <c r="Q677" s="389"/>
      <c r="R677" s="389"/>
      <c r="S677" s="389"/>
      <c r="T677" s="389"/>
      <c r="U677" s="389"/>
      <c r="V677" s="389"/>
      <c r="W677" s="389"/>
      <c r="X677" s="389"/>
      <c r="Y677" s="389"/>
      <c r="Z677" s="389"/>
      <c r="AA677" s="389"/>
      <c r="AB677" s="389"/>
      <c r="AC677" s="389"/>
      <c r="AD677" s="389"/>
      <c r="AE677" s="389"/>
      <c r="AF677" s="389"/>
      <c r="AG677" s="389"/>
      <c r="AH677" s="389"/>
      <c r="AI677" s="389"/>
      <c r="AJ677" s="389"/>
      <c r="AK677" s="389"/>
      <c r="AL677" s="389"/>
      <c r="AM677" s="389"/>
      <c r="AN677" s="389"/>
      <c r="AO677" s="389"/>
      <c r="AP677" s="389"/>
      <c r="AQ677" s="389"/>
      <c r="AR677" s="389"/>
      <c r="AS677" s="389"/>
      <c r="AT677" s="389"/>
      <c r="AU677" s="389"/>
      <c r="AV677" s="389"/>
      <c r="AW677" s="389"/>
      <c r="AX677" s="389"/>
      <c r="AY677" s="389"/>
      <c r="AZ677" s="389"/>
      <c r="BA677" s="389"/>
      <c r="BB677" s="389"/>
    </row>
    <row r="678" spans="1:54" s="410" customFormat="1" ht="51.75" customHeight="1">
      <c r="A678" s="411">
        <v>7132210018</v>
      </c>
      <c r="B678" s="403" t="s">
        <v>1473</v>
      </c>
      <c r="C678" s="396" t="s">
        <v>100</v>
      </c>
      <c r="D678" s="397">
        <v>59979.360000000001</v>
      </c>
      <c r="E678" s="403" t="s">
        <v>1474</v>
      </c>
      <c r="F678" s="407" t="s">
        <v>379</v>
      </c>
      <c r="G678" s="403"/>
      <c r="H678" s="389"/>
      <c r="I678" s="389"/>
      <c r="J678" s="389"/>
      <c r="K678" s="389"/>
      <c r="L678" s="389"/>
      <c r="M678" s="389"/>
      <c r="N678" s="389"/>
      <c r="O678" s="389"/>
      <c r="P678" s="389"/>
      <c r="Q678" s="389"/>
      <c r="R678" s="389"/>
      <c r="S678" s="389"/>
      <c r="T678" s="389"/>
      <c r="U678" s="389"/>
      <c r="V678" s="389"/>
      <c r="W678" s="389"/>
      <c r="X678" s="389"/>
      <c r="Y678" s="389"/>
      <c r="Z678" s="389"/>
      <c r="AA678" s="389"/>
      <c r="AB678" s="389"/>
      <c r="AC678" s="389"/>
      <c r="AD678" s="389"/>
      <c r="AE678" s="389"/>
      <c r="AF678" s="389"/>
      <c r="AG678" s="389"/>
      <c r="AH678" s="389"/>
      <c r="AI678" s="389"/>
      <c r="AJ678" s="389"/>
      <c r="AK678" s="389"/>
      <c r="AL678" s="389"/>
      <c r="AM678" s="389"/>
      <c r="AN678" s="389"/>
      <c r="AO678" s="389"/>
      <c r="AP678" s="389"/>
      <c r="AQ678" s="389"/>
      <c r="AR678" s="389"/>
      <c r="AS678" s="389"/>
      <c r="AT678" s="389"/>
      <c r="AU678" s="389"/>
      <c r="AV678" s="389"/>
      <c r="AW678" s="389"/>
      <c r="AX678" s="389"/>
      <c r="AY678" s="389"/>
      <c r="AZ678" s="389"/>
      <c r="BA678" s="389"/>
      <c r="BB678" s="389"/>
    </row>
    <row r="679" spans="1:54" s="410" customFormat="1" ht="51.75" customHeight="1">
      <c r="A679" s="411">
        <v>7132210019</v>
      </c>
      <c r="B679" s="403" t="s">
        <v>1475</v>
      </c>
      <c r="C679" s="396" t="s">
        <v>100</v>
      </c>
      <c r="D679" s="397">
        <v>115709.34</v>
      </c>
      <c r="E679" s="403" t="s">
        <v>1476</v>
      </c>
      <c r="F679" s="407" t="s">
        <v>379</v>
      </c>
      <c r="G679" s="403"/>
      <c r="H679" s="389"/>
      <c r="I679" s="389"/>
      <c r="J679" s="389"/>
      <c r="K679" s="389"/>
      <c r="L679" s="389"/>
      <c r="M679" s="389"/>
      <c r="N679" s="389"/>
      <c r="O679" s="389"/>
      <c r="P679" s="389"/>
      <c r="Q679" s="389"/>
      <c r="R679" s="389"/>
      <c r="S679" s="389"/>
      <c r="T679" s="389"/>
      <c r="U679" s="389"/>
      <c r="V679" s="389"/>
      <c r="W679" s="389"/>
      <c r="X679" s="389"/>
      <c r="Y679" s="389"/>
      <c r="Z679" s="389"/>
      <c r="AA679" s="389"/>
      <c r="AB679" s="389"/>
      <c r="AC679" s="389"/>
      <c r="AD679" s="389"/>
      <c r="AE679" s="389"/>
      <c r="AF679" s="389"/>
      <c r="AG679" s="389"/>
      <c r="AH679" s="389"/>
      <c r="AI679" s="389"/>
      <c r="AJ679" s="389"/>
      <c r="AK679" s="389"/>
      <c r="AL679" s="389"/>
      <c r="AM679" s="389"/>
      <c r="AN679" s="389"/>
      <c r="AO679" s="389"/>
      <c r="AP679" s="389"/>
      <c r="AQ679" s="389"/>
      <c r="AR679" s="389"/>
      <c r="AS679" s="389"/>
      <c r="AT679" s="389"/>
      <c r="AU679" s="389"/>
      <c r="AV679" s="389"/>
      <c r="AW679" s="389"/>
      <c r="AX679" s="389"/>
      <c r="AY679" s="389"/>
      <c r="AZ679" s="389"/>
      <c r="BA679" s="389"/>
      <c r="BB679" s="389"/>
    </row>
    <row r="680" spans="1:54" s="410" customFormat="1" ht="51.75" customHeight="1">
      <c r="A680" s="411">
        <v>7132210020</v>
      </c>
      <c r="B680" s="403" t="s">
        <v>1477</v>
      </c>
      <c r="C680" s="396" t="s">
        <v>100</v>
      </c>
      <c r="D680" s="397">
        <v>152027.22</v>
      </c>
      <c r="E680" s="403" t="s">
        <v>1478</v>
      </c>
      <c r="F680" s="407" t="s">
        <v>379</v>
      </c>
      <c r="G680" s="403"/>
      <c r="H680" s="389"/>
      <c r="I680" s="389"/>
      <c r="J680" s="389"/>
      <c r="K680" s="389"/>
      <c r="L680" s="389"/>
      <c r="M680" s="389"/>
      <c r="N680" s="389"/>
      <c r="O680" s="389"/>
      <c r="P680" s="389"/>
      <c r="Q680" s="389"/>
      <c r="R680" s="389"/>
      <c r="S680" s="389"/>
      <c r="T680" s="389"/>
      <c r="U680" s="389"/>
      <c r="V680" s="389"/>
      <c r="W680" s="389"/>
      <c r="X680" s="389"/>
      <c r="Y680" s="389"/>
      <c r="Z680" s="389"/>
      <c r="AA680" s="389"/>
      <c r="AB680" s="389"/>
      <c r="AC680" s="389"/>
      <c r="AD680" s="389"/>
      <c r="AE680" s="389"/>
      <c r="AF680" s="389"/>
      <c r="AG680" s="389"/>
      <c r="AH680" s="389"/>
      <c r="AI680" s="389"/>
      <c r="AJ680" s="389"/>
      <c r="AK680" s="389"/>
      <c r="AL680" s="389"/>
      <c r="AM680" s="389"/>
      <c r="AN680" s="389"/>
      <c r="AO680" s="389"/>
      <c r="AP680" s="389"/>
      <c r="AQ680" s="389"/>
      <c r="AR680" s="389"/>
      <c r="AS680" s="389"/>
      <c r="AT680" s="389"/>
      <c r="AU680" s="389"/>
      <c r="AV680" s="389"/>
      <c r="AW680" s="389"/>
      <c r="AX680" s="389"/>
      <c r="AY680" s="389"/>
      <c r="AZ680" s="389"/>
      <c r="BA680" s="389"/>
      <c r="BB680" s="389"/>
    </row>
    <row r="681" spans="1:54" s="410" customFormat="1" ht="51.75" customHeight="1">
      <c r="A681" s="411">
        <v>7132210021</v>
      </c>
      <c r="B681" s="403" t="s">
        <v>1479</v>
      </c>
      <c r="C681" s="396" t="s">
        <v>100</v>
      </c>
      <c r="D681" s="397">
        <v>318660.88</v>
      </c>
      <c r="E681" s="403" t="s">
        <v>1480</v>
      </c>
      <c r="F681" s="407" t="s">
        <v>379</v>
      </c>
      <c r="G681" s="403"/>
      <c r="H681" s="389"/>
      <c r="I681" s="389"/>
      <c r="J681" s="389"/>
      <c r="K681" s="389"/>
      <c r="L681" s="389"/>
      <c r="M681" s="389"/>
      <c r="N681" s="389"/>
      <c r="O681" s="389"/>
      <c r="P681" s="389"/>
      <c r="Q681" s="389"/>
      <c r="R681" s="389"/>
      <c r="S681" s="389"/>
      <c r="T681" s="389"/>
      <c r="U681" s="389"/>
      <c r="V681" s="389"/>
      <c r="W681" s="389"/>
      <c r="X681" s="389"/>
      <c r="Y681" s="389"/>
      <c r="Z681" s="389"/>
      <c r="AA681" s="389"/>
      <c r="AB681" s="389"/>
      <c r="AC681" s="389"/>
      <c r="AD681" s="389"/>
      <c r="AE681" s="389"/>
      <c r="AF681" s="389"/>
      <c r="AG681" s="389"/>
      <c r="AH681" s="389"/>
      <c r="AI681" s="389"/>
      <c r="AJ681" s="389"/>
      <c r="AK681" s="389"/>
      <c r="AL681" s="389"/>
      <c r="AM681" s="389"/>
      <c r="AN681" s="389"/>
      <c r="AO681" s="389"/>
      <c r="AP681" s="389"/>
      <c r="AQ681" s="389"/>
      <c r="AR681" s="389"/>
      <c r="AS681" s="389"/>
      <c r="AT681" s="389"/>
      <c r="AU681" s="389"/>
      <c r="AV681" s="389"/>
      <c r="AW681" s="389"/>
      <c r="AX681" s="389"/>
      <c r="AY681" s="389"/>
      <c r="AZ681" s="389"/>
      <c r="BA681" s="389"/>
      <c r="BB681" s="389"/>
    </row>
    <row r="682" spans="1:54" s="410" customFormat="1" ht="51.75" customHeight="1">
      <c r="A682" s="411">
        <v>7132220081</v>
      </c>
      <c r="B682" s="403" t="s">
        <v>1481</v>
      </c>
      <c r="C682" s="396" t="s">
        <v>100</v>
      </c>
      <c r="D682" s="397">
        <v>838004.55</v>
      </c>
      <c r="E682" s="403"/>
      <c r="F682" s="407" t="s">
        <v>379</v>
      </c>
      <c r="G682" s="403"/>
      <c r="H682" s="389"/>
      <c r="I682" s="389"/>
      <c r="J682" s="389"/>
      <c r="K682" s="389"/>
      <c r="L682" s="389"/>
      <c r="M682" s="389"/>
      <c r="N682" s="389"/>
      <c r="O682" s="389"/>
      <c r="P682" s="389"/>
      <c r="Q682" s="389"/>
      <c r="R682" s="389"/>
      <c r="S682" s="389"/>
      <c r="T682" s="389"/>
      <c r="U682" s="389"/>
      <c r="V682" s="389"/>
      <c r="W682" s="389"/>
      <c r="X682" s="389"/>
      <c r="Y682" s="389"/>
      <c r="Z682" s="389"/>
      <c r="AA682" s="389"/>
      <c r="AB682" s="389"/>
      <c r="AC682" s="389"/>
      <c r="AD682" s="389"/>
      <c r="AE682" s="389"/>
      <c r="AF682" s="389"/>
      <c r="AG682" s="389"/>
      <c r="AH682" s="389"/>
      <c r="AI682" s="389"/>
      <c r="AJ682" s="389"/>
      <c r="AK682" s="389"/>
      <c r="AL682" s="389"/>
      <c r="AM682" s="389"/>
      <c r="AN682" s="389"/>
      <c r="AO682" s="389"/>
      <c r="AP682" s="389"/>
      <c r="AQ682" s="389"/>
      <c r="AR682" s="389"/>
      <c r="AS682" s="389"/>
      <c r="AT682" s="389"/>
      <c r="AU682" s="389"/>
      <c r="AV682" s="389"/>
      <c r="AW682" s="389"/>
      <c r="AX682" s="389"/>
      <c r="AY682" s="389"/>
      <c r="AZ682" s="389"/>
      <c r="BA682" s="389"/>
      <c r="BB682" s="389"/>
    </row>
    <row r="683" spans="1:54" s="410" customFormat="1" ht="51.75" customHeight="1">
      <c r="A683" s="411">
        <v>7132220082</v>
      </c>
      <c r="B683" s="403" t="s">
        <v>1482</v>
      </c>
      <c r="C683" s="396" t="s">
        <v>100</v>
      </c>
      <c r="D683" s="397">
        <v>1328731.3899999999</v>
      </c>
      <c r="E683" s="403"/>
      <c r="F683" s="407" t="s">
        <v>379</v>
      </c>
      <c r="G683" s="403"/>
      <c r="H683" s="389"/>
      <c r="I683" s="389"/>
      <c r="J683" s="389"/>
      <c r="K683" s="389"/>
      <c r="L683" s="389"/>
      <c r="M683" s="389"/>
      <c r="N683" s="389"/>
      <c r="O683" s="389"/>
      <c r="P683" s="389"/>
      <c r="Q683" s="389"/>
      <c r="R683" s="389"/>
      <c r="S683" s="389"/>
      <c r="T683" s="389"/>
      <c r="U683" s="389"/>
      <c r="V683" s="389"/>
      <c r="W683" s="389"/>
      <c r="X683" s="389"/>
      <c r="Y683" s="389"/>
      <c r="Z683" s="389"/>
      <c r="AA683" s="389"/>
      <c r="AB683" s="389"/>
      <c r="AC683" s="389"/>
      <c r="AD683" s="389"/>
      <c r="AE683" s="389"/>
      <c r="AF683" s="389"/>
      <c r="AG683" s="389"/>
      <c r="AH683" s="389"/>
      <c r="AI683" s="389"/>
      <c r="AJ683" s="389"/>
      <c r="AK683" s="389"/>
      <c r="AL683" s="389"/>
      <c r="AM683" s="389"/>
      <c r="AN683" s="389"/>
      <c r="AO683" s="389"/>
      <c r="AP683" s="389"/>
      <c r="AQ683" s="389"/>
      <c r="AR683" s="389"/>
      <c r="AS683" s="389"/>
      <c r="AT683" s="389"/>
      <c r="AU683" s="389"/>
      <c r="AV683" s="389"/>
      <c r="AW683" s="389"/>
      <c r="AX683" s="389"/>
      <c r="AY683" s="389"/>
      <c r="AZ683" s="389"/>
      <c r="BA683" s="389"/>
      <c r="BB683" s="389"/>
    </row>
    <row r="684" spans="1:54" s="410" customFormat="1" ht="65.25" customHeight="1">
      <c r="A684" s="411">
        <v>7132210022</v>
      </c>
      <c r="B684" s="403" t="s">
        <v>1483</v>
      </c>
      <c r="C684" s="396" t="s">
        <v>100</v>
      </c>
      <c r="D684" s="397">
        <v>73142.78</v>
      </c>
      <c r="E684" s="403"/>
      <c r="F684" s="407"/>
      <c r="G684" s="551"/>
      <c r="H684" s="389"/>
      <c r="I684" s="389"/>
      <c r="J684" s="389"/>
      <c r="K684" s="389"/>
      <c r="L684" s="389"/>
      <c r="M684" s="389"/>
      <c r="N684" s="389"/>
      <c r="O684" s="389"/>
      <c r="P684" s="389"/>
      <c r="Q684" s="389"/>
      <c r="R684" s="389"/>
      <c r="S684" s="389"/>
      <c r="T684" s="389"/>
      <c r="U684" s="389"/>
      <c r="V684" s="389"/>
      <c r="W684" s="389"/>
      <c r="X684" s="389"/>
      <c r="Y684" s="389"/>
      <c r="Z684" s="389"/>
      <c r="AA684" s="389"/>
      <c r="AB684" s="389"/>
      <c r="AC684" s="389"/>
      <c r="AD684" s="389"/>
      <c r="AE684" s="389"/>
      <c r="AF684" s="389"/>
      <c r="AG684" s="389"/>
      <c r="AH684" s="389"/>
      <c r="AI684" s="389"/>
      <c r="AJ684" s="389"/>
      <c r="AK684" s="389"/>
      <c r="AL684" s="389"/>
      <c r="AM684" s="389"/>
      <c r="AN684" s="389"/>
      <c r="AO684" s="389"/>
      <c r="AP684" s="389"/>
      <c r="AQ684" s="389"/>
      <c r="AR684" s="389"/>
      <c r="AS684" s="389"/>
      <c r="AT684" s="389"/>
      <c r="AU684" s="389"/>
      <c r="AV684" s="389"/>
      <c r="AW684" s="389"/>
      <c r="AX684" s="389"/>
      <c r="AY684" s="389"/>
      <c r="AZ684" s="389"/>
      <c r="BA684" s="389"/>
      <c r="BB684" s="389"/>
    </row>
    <row r="685" spans="1:54" s="410" customFormat="1" ht="65.25" customHeight="1">
      <c r="A685" s="411">
        <v>7132210023</v>
      </c>
      <c r="B685" s="403" t="s">
        <v>1484</v>
      </c>
      <c r="C685" s="396" t="s">
        <v>100</v>
      </c>
      <c r="D685" s="397">
        <v>125842.2328</v>
      </c>
      <c r="E685" s="403"/>
      <c r="F685" s="407"/>
      <c r="G685" s="551"/>
      <c r="H685" s="389"/>
      <c r="I685" s="389"/>
      <c r="J685" s="389"/>
      <c r="K685" s="389"/>
      <c r="L685" s="389"/>
      <c r="M685" s="389"/>
      <c r="N685" s="389"/>
      <c r="O685" s="389"/>
      <c r="P685" s="389"/>
      <c r="Q685" s="389"/>
      <c r="R685" s="389"/>
      <c r="S685" s="389"/>
      <c r="T685" s="389"/>
      <c r="U685" s="389"/>
      <c r="V685" s="389"/>
      <c r="W685" s="389"/>
      <c r="X685" s="389"/>
      <c r="Y685" s="389"/>
      <c r="Z685" s="389"/>
      <c r="AA685" s="389"/>
      <c r="AB685" s="389"/>
      <c r="AC685" s="389"/>
      <c r="AD685" s="389"/>
      <c r="AE685" s="389"/>
      <c r="AF685" s="389"/>
      <c r="AG685" s="389"/>
      <c r="AH685" s="389"/>
      <c r="AI685" s="389"/>
      <c r="AJ685" s="389"/>
      <c r="AK685" s="389"/>
      <c r="AL685" s="389"/>
      <c r="AM685" s="389"/>
      <c r="AN685" s="389"/>
      <c r="AO685" s="389"/>
      <c r="AP685" s="389"/>
      <c r="AQ685" s="389"/>
      <c r="AR685" s="389"/>
      <c r="AS685" s="389"/>
      <c r="AT685" s="389"/>
      <c r="AU685" s="389"/>
      <c r="AV685" s="389"/>
      <c r="AW685" s="389"/>
      <c r="AX685" s="389"/>
      <c r="AY685" s="389"/>
      <c r="AZ685" s="389"/>
      <c r="BA685" s="389"/>
      <c r="BB685" s="389"/>
    </row>
    <row r="686" spans="1:54" s="410" customFormat="1" ht="66" customHeight="1">
      <c r="A686" s="411">
        <v>7132210024</v>
      </c>
      <c r="B686" s="403" t="s">
        <v>1485</v>
      </c>
      <c r="C686" s="396" t="s">
        <v>100</v>
      </c>
      <c r="D686" s="397">
        <v>152906.20540000001</v>
      </c>
      <c r="E686" s="403"/>
      <c r="F686" s="407"/>
      <c r="G686" s="551"/>
      <c r="H686" s="389"/>
      <c r="I686" s="389"/>
      <c r="J686" s="389"/>
      <c r="K686" s="389"/>
      <c r="L686" s="389"/>
      <c r="M686" s="389"/>
      <c r="N686" s="389"/>
      <c r="O686" s="389"/>
      <c r="P686" s="389"/>
      <c r="Q686" s="389"/>
      <c r="R686" s="389"/>
      <c r="S686" s="389"/>
      <c r="T686" s="389"/>
      <c r="U686" s="389"/>
      <c r="V686" s="389"/>
      <c r="W686" s="389"/>
      <c r="X686" s="389"/>
      <c r="Y686" s="389"/>
      <c r="Z686" s="389"/>
      <c r="AA686" s="389"/>
      <c r="AB686" s="389"/>
      <c r="AC686" s="389"/>
      <c r="AD686" s="389"/>
      <c r="AE686" s="389"/>
      <c r="AF686" s="389"/>
      <c r="AG686" s="389"/>
      <c r="AH686" s="389"/>
      <c r="AI686" s="389"/>
      <c r="AJ686" s="389"/>
      <c r="AK686" s="389"/>
      <c r="AL686" s="389"/>
      <c r="AM686" s="389"/>
      <c r="AN686" s="389"/>
      <c r="AO686" s="389"/>
      <c r="AP686" s="389"/>
      <c r="AQ686" s="389"/>
      <c r="AR686" s="389"/>
      <c r="AS686" s="389"/>
      <c r="AT686" s="389"/>
      <c r="AU686" s="389"/>
      <c r="AV686" s="389"/>
      <c r="AW686" s="389"/>
      <c r="AX686" s="389"/>
      <c r="AY686" s="389"/>
      <c r="AZ686" s="389"/>
      <c r="BA686" s="389"/>
      <c r="BB686" s="389"/>
    </row>
    <row r="687" spans="1:54" s="410" customFormat="1" ht="66" customHeight="1">
      <c r="A687" s="411">
        <v>7132210025</v>
      </c>
      <c r="B687" s="403" t="s">
        <v>1486</v>
      </c>
      <c r="C687" s="396" t="s">
        <v>100</v>
      </c>
      <c r="D687" s="397">
        <v>329589.09219999996</v>
      </c>
      <c r="E687" s="403"/>
      <c r="F687" s="398"/>
      <c r="G687" s="398"/>
      <c r="H687" s="389"/>
      <c r="I687" s="389"/>
      <c r="J687" s="389"/>
      <c r="K687" s="389"/>
      <c r="L687" s="389"/>
      <c r="M687" s="389"/>
      <c r="N687" s="389"/>
      <c r="O687" s="389"/>
      <c r="P687" s="389"/>
      <c r="Q687" s="389"/>
      <c r="R687" s="389"/>
      <c r="S687" s="389"/>
      <c r="T687" s="389"/>
      <c r="U687" s="389"/>
      <c r="V687" s="389"/>
      <c r="W687" s="389"/>
      <c r="X687" s="389"/>
      <c r="Y687" s="389"/>
      <c r="Z687" s="389"/>
      <c r="AA687" s="389"/>
      <c r="AB687" s="389"/>
      <c r="AC687" s="389"/>
      <c r="AD687" s="389"/>
      <c r="AE687" s="389"/>
      <c r="AF687" s="389"/>
      <c r="AG687" s="389"/>
      <c r="AH687" s="389"/>
      <c r="AI687" s="389"/>
      <c r="AJ687" s="389"/>
      <c r="AK687" s="389"/>
      <c r="AL687" s="389"/>
      <c r="AM687" s="389"/>
      <c r="AN687" s="389"/>
      <c r="AO687" s="389"/>
      <c r="AP687" s="389"/>
      <c r="AQ687" s="389"/>
      <c r="AR687" s="389"/>
      <c r="AS687" s="389"/>
      <c r="AT687" s="389"/>
      <c r="AU687" s="389"/>
      <c r="AV687" s="389"/>
      <c r="AW687" s="389"/>
      <c r="AX687" s="389"/>
      <c r="AY687" s="389"/>
      <c r="AZ687" s="389"/>
      <c r="BA687" s="389"/>
      <c r="BB687" s="389"/>
    </row>
    <row r="688" spans="1:54" s="410" customFormat="1" ht="58.5" customHeight="1">
      <c r="A688" s="411">
        <v>7132210027</v>
      </c>
      <c r="B688" s="403" t="s">
        <v>1487</v>
      </c>
      <c r="C688" s="396" t="s">
        <v>100</v>
      </c>
      <c r="D688" s="397">
        <v>786449.98720000009</v>
      </c>
      <c r="E688" s="403"/>
      <c r="F688" s="407"/>
      <c r="G688" s="551" t="s">
        <v>438</v>
      </c>
      <c r="H688" s="389"/>
      <c r="I688" s="389"/>
      <c r="J688" s="389"/>
      <c r="K688" s="389"/>
      <c r="L688" s="389"/>
      <c r="M688" s="389"/>
      <c r="N688" s="389"/>
      <c r="O688" s="389"/>
      <c r="P688" s="389"/>
      <c r="Q688" s="389"/>
      <c r="R688" s="389"/>
      <c r="S688" s="389"/>
      <c r="T688" s="389"/>
      <c r="U688" s="389"/>
      <c r="V688" s="389"/>
      <c r="W688" s="389"/>
      <c r="X688" s="389"/>
      <c r="Y688" s="389"/>
      <c r="Z688" s="389"/>
      <c r="AA688" s="389"/>
      <c r="AB688" s="389"/>
      <c r="AC688" s="389"/>
      <c r="AD688" s="389"/>
      <c r="AE688" s="389"/>
      <c r="AF688" s="389"/>
      <c r="AG688" s="389"/>
      <c r="AH688" s="389"/>
      <c r="AI688" s="389"/>
      <c r="AJ688" s="389"/>
      <c r="AK688" s="389"/>
      <c r="AL688" s="389"/>
      <c r="AM688" s="389"/>
      <c r="AN688" s="389"/>
      <c r="AO688" s="389"/>
      <c r="AP688" s="389"/>
      <c r="AQ688" s="389"/>
      <c r="AR688" s="389"/>
      <c r="AS688" s="389"/>
      <c r="AT688" s="389"/>
      <c r="AU688" s="389"/>
      <c r="AV688" s="389"/>
      <c r="AW688" s="389"/>
      <c r="AX688" s="389"/>
      <c r="AY688" s="389"/>
      <c r="AZ688" s="389"/>
      <c r="BA688" s="389"/>
      <c r="BB688" s="389"/>
    </row>
    <row r="689" spans="1:54" s="410" customFormat="1" ht="71.25" customHeight="1">
      <c r="A689" s="552">
        <v>7132210028</v>
      </c>
      <c r="B689" s="553" t="s">
        <v>1488</v>
      </c>
      <c r="C689" s="396" t="s">
        <v>100</v>
      </c>
      <c r="D689" s="397">
        <v>74762.675999999992</v>
      </c>
      <c r="E689" s="403"/>
      <c r="F689" s="396" t="s">
        <v>1489</v>
      </c>
      <c r="G689" s="551"/>
      <c r="H689" s="389"/>
      <c r="I689" s="389"/>
      <c r="J689" s="389"/>
      <c r="K689" s="389"/>
      <c r="L689" s="389"/>
      <c r="M689" s="389"/>
      <c r="N689" s="389"/>
      <c r="O689" s="389"/>
      <c r="P689" s="389"/>
      <c r="Q689" s="389"/>
      <c r="R689" s="389"/>
      <c r="S689" s="389"/>
      <c r="T689" s="389"/>
      <c r="U689" s="389"/>
      <c r="V689" s="389"/>
      <c r="W689" s="389"/>
      <c r="X689" s="389"/>
      <c r="Y689" s="389"/>
      <c r="Z689" s="389"/>
      <c r="AA689" s="389"/>
      <c r="AB689" s="389"/>
      <c r="AC689" s="389"/>
      <c r="AD689" s="389"/>
      <c r="AE689" s="389"/>
      <c r="AF689" s="389"/>
      <c r="AG689" s="389"/>
      <c r="AH689" s="389"/>
      <c r="AI689" s="389"/>
      <c r="AJ689" s="389"/>
      <c r="AK689" s="389"/>
      <c r="AL689" s="389"/>
      <c r="AM689" s="389"/>
      <c r="AN689" s="389"/>
      <c r="AO689" s="389"/>
      <c r="AP689" s="389"/>
      <c r="AQ689" s="389"/>
      <c r="AR689" s="389"/>
      <c r="AS689" s="389"/>
      <c r="AT689" s="389"/>
      <c r="AU689" s="389"/>
      <c r="AV689" s="389"/>
      <c r="AW689" s="389"/>
      <c r="AX689" s="389"/>
      <c r="AY689" s="389"/>
      <c r="AZ689" s="389"/>
      <c r="BA689" s="389"/>
      <c r="BB689" s="389"/>
    </row>
    <row r="690" spans="1:54" s="410" customFormat="1" ht="67.5" customHeight="1">
      <c r="A690" s="554">
        <v>7132210029</v>
      </c>
      <c r="B690" s="555" t="s">
        <v>1490</v>
      </c>
      <c r="C690" s="396" t="s">
        <v>100</v>
      </c>
      <c r="D690" s="397">
        <v>133784.0104</v>
      </c>
      <c r="E690" s="403"/>
      <c r="F690" s="396" t="s">
        <v>1489</v>
      </c>
      <c r="G690" s="551"/>
      <c r="H690" s="389"/>
      <c r="I690" s="389"/>
      <c r="J690" s="389"/>
      <c r="K690" s="389"/>
      <c r="L690" s="389"/>
      <c r="M690" s="389"/>
      <c r="N690" s="389"/>
      <c r="O690" s="389"/>
      <c r="P690" s="389"/>
      <c r="Q690" s="389"/>
      <c r="R690" s="389"/>
      <c r="S690" s="389"/>
      <c r="T690" s="389"/>
      <c r="U690" s="389"/>
      <c r="V690" s="389"/>
      <c r="W690" s="389"/>
      <c r="X690" s="389"/>
      <c r="Y690" s="389"/>
      <c r="Z690" s="389"/>
      <c r="AA690" s="389"/>
      <c r="AB690" s="389"/>
      <c r="AC690" s="389"/>
      <c r="AD690" s="389"/>
      <c r="AE690" s="389"/>
      <c r="AF690" s="389"/>
      <c r="AG690" s="389"/>
      <c r="AH690" s="389"/>
      <c r="AI690" s="389"/>
      <c r="AJ690" s="389"/>
      <c r="AK690" s="389"/>
      <c r="AL690" s="389"/>
      <c r="AM690" s="389"/>
      <c r="AN690" s="389"/>
      <c r="AO690" s="389"/>
      <c r="AP690" s="389"/>
      <c r="AQ690" s="389"/>
      <c r="AR690" s="389"/>
      <c r="AS690" s="389"/>
      <c r="AT690" s="389"/>
      <c r="AU690" s="389"/>
      <c r="AV690" s="389"/>
      <c r="AW690" s="389"/>
      <c r="AX690" s="389"/>
      <c r="AY690" s="389"/>
      <c r="AZ690" s="389"/>
      <c r="BA690" s="389"/>
      <c r="BB690" s="389"/>
    </row>
    <row r="691" spans="1:54" s="410" customFormat="1" ht="67.5" customHeight="1">
      <c r="A691" s="554">
        <v>7132210030</v>
      </c>
      <c r="B691" s="555" t="s">
        <v>1491</v>
      </c>
      <c r="C691" s="396" t="s">
        <v>100</v>
      </c>
      <c r="D691" s="397">
        <v>173780.96</v>
      </c>
      <c r="E691" s="403"/>
      <c r="F691" s="396" t="s">
        <v>1489</v>
      </c>
      <c r="G691" s="551"/>
      <c r="H691" s="389"/>
      <c r="I691" s="389"/>
      <c r="J691" s="389"/>
      <c r="K691" s="389"/>
      <c r="L691" s="389"/>
      <c r="M691" s="389"/>
      <c r="N691" s="389"/>
      <c r="O691" s="389"/>
      <c r="P691" s="389"/>
      <c r="Q691" s="389"/>
      <c r="R691" s="389"/>
      <c r="S691" s="389"/>
      <c r="T691" s="389"/>
      <c r="U691" s="389"/>
      <c r="V691" s="389"/>
      <c r="W691" s="389"/>
      <c r="X691" s="389"/>
      <c r="Y691" s="389"/>
      <c r="Z691" s="389"/>
      <c r="AA691" s="389"/>
      <c r="AB691" s="389"/>
      <c r="AC691" s="389"/>
      <c r="AD691" s="389"/>
      <c r="AE691" s="389"/>
      <c r="AF691" s="389"/>
      <c r="AG691" s="389"/>
      <c r="AH691" s="389"/>
      <c r="AI691" s="389"/>
      <c r="AJ691" s="389"/>
      <c r="AK691" s="389"/>
      <c r="AL691" s="389"/>
      <c r="AM691" s="389"/>
      <c r="AN691" s="389"/>
      <c r="AO691" s="389"/>
      <c r="AP691" s="389"/>
      <c r="AQ691" s="389"/>
      <c r="AR691" s="389"/>
      <c r="AS691" s="389"/>
      <c r="AT691" s="389"/>
      <c r="AU691" s="389"/>
      <c r="AV691" s="389"/>
      <c r="AW691" s="389"/>
      <c r="AX691" s="389"/>
      <c r="AY691" s="389"/>
      <c r="AZ691" s="389"/>
      <c r="BA691" s="389"/>
      <c r="BB691" s="389"/>
    </row>
    <row r="692" spans="1:54" s="410" customFormat="1" ht="57" customHeight="1">
      <c r="A692" s="552">
        <v>7132220085</v>
      </c>
      <c r="B692" s="555" t="s">
        <v>1492</v>
      </c>
      <c r="C692" s="396" t="s">
        <v>100</v>
      </c>
      <c r="D692" s="556">
        <v>882825.14199999999</v>
      </c>
      <c r="E692" s="403"/>
      <c r="F692" s="396" t="s">
        <v>1489</v>
      </c>
      <c r="G692" s="551"/>
      <c r="H692" s="389"/>
      <c r="I692" s="389"/>
      <c r="J692" s="389"/>
      <c r="K692" s="389"/>
      <c r="L692" s="389"/>
      <c r="M692" s="389"/>
      <c r="N692" s="389"/>
      <c r="O692" s="389"/>
      <c r="P692" s="389"/>
      <c r="Q692" s="389"/>
      <c r="R692" s="389"/>
      <c r="S692" s="389"/>
      <c r="T692" s="389"/>
      <c r="U692" s="389"/>
      <c r="V692" s="389"/>
      <c r="W692" s="389"/>
      <c r="X692" s="389"/>
      <c r="Y692" s="389"/>
      <c r="Z692" s="389"/>
      <c r="AA692" s="389"/>
      <c r="AB692" s="389"/>
      <c r="AC692" s="389"/>
      <c r="AD692" s="389"/>
      <c r="AE692" s="389"/>
      <c r="AF692" s="389"/>
      <c r="AG692" s="389"/>
      <c r="AH692" s="389"/>
      <c r="AI692" s="389"/>
      <c r="AJ692" s="389"/>
      <c r="AK692" s="389"/>
      <c r="AL692" s="389"/>
      <c r="AM692" s="389"/>
      <c r="AN692" s="389"/>
      <c r="AO692" s="389"/>
      <c r="AP692" s="389"/>
      <c r="AQ692" s="389"/>
      <c r="AR692" s="389"/>
      <c r="AS692" s="389"/>
      <c r="AT692" s="389"/>
      <c r="AU692" s="389"/>
      <c r="AV692" s="389"/>
      <c r="AW692" s="389"/>
      <c r="AX692" s="389"/>
      <c r="AY692" s="389"/>
      <c r="AZ692" s="389"/>
      <c r="BA692" s="389"/>
      <c r="BB692" s="389"/>
    </row>
    <row r="693" spans="1:54" s="410" customFormat="1" ht="57" customHeight="1">
      <c r="A693" s="554">
        <v>7132220086</v>
      </c>
      <c r="B693" s="555" t="s">
        <v>1493</v>
      </c>
      <c r="C693" s="396" t="s">
        <v>100</v>
      </c>
      <c r="D693" s="557">
        <v>1256475.7291999999</v>
      </c>
      <c r="E693" s="403"/>
      <c r="F693" s="396" t="s">
        <v>1489</v>
      </c>
      <c r="G693" s="551"/>
      <c r="H693" s="389"/>
      <c r="I693" s="389"/>
      <c r="J693" s="389"/>
      <c r="K693" s="389"/>
      <c r="L693" s="389"/>
      <c r="M693" s="389"/>
      <c r="N693" s="389"/>
      <c r="O693" s="389"/>
      <c r="P693" s="389"/>
      <c r="Q693" s="389"/>
      <c r="R693" s="389"/>
      <c r="S693" s="389"/>
      <c r="T693" s="389"/>
      <c r="U693" s="389"/>
      <c r="V693" s="389"/>
      <c r="W693" s="389"/>
      <c r="X693" s="389"/>
      <c r="Y693" s="389"/>
      <c r="Z693" s="389"/>
      <c r="AA693" s="389"/>
      <c r="AB693" s="389"/>
      <c r="AC693" s="389"/>
      <c r="AD693" s="389"/>
      <c r="AE693" s="389"/>
      <c r="AF693" s="389"/>
      <c r="AG693" s="389"/>
      <c r="AH693" s="389"/>
      <c r="AI693" s="389"/>
      <c r="AJ693" s="389"/>
      <c r="AK693" s="389"/>
      <c r="AL693" s="389"/>
      <c r="AM693" s="389"/>
      <c r="AN693" s="389"/>
      <c r="AO693" s="389"/>
      <c r="AP693" s="389"/>
      <c r="AQ693" s="389"/>
      <c r="AR693" s="389"/>
      <c r="AS693" s="389"/>
      <c r="AT693" s="389"/>
      <c r="AU693" s="389"/>
      <c r="AV693" s="389"/>
      <c r="AW693" s="389"/>
      <c r="AX693" s="389"/>
      <c r="AY693" s="389"/>
      <c r="AZ693" s="389"/>
      <c r="BA693" s="389"/>
      <c r="BB693" s="389"/>
    </row>
    <row r="694" spans="1:54" ht="24" customHeight="1">
      <c r="A694" s="411">
        <v>7130640008</v>
      </c>
      <c r="B694" s="395" t="s">
        <v>1494</v>
      </c>
      <c r="C694" s="396" t="s">
        <v>100</v>
      </c>
      <c r="D694" s="397">
        <v>158</v>
      </c>
      <c r="E694" s="558"/>
      <c r="F694" s="558"/>
      <c r="G694" s="395" t="s">
        <v>38</v>
      </c>
    </row>
    <row r="695" spans="1:54" ht="24" customHeight="1">
      <c r="A695" s="411">
        <v>7131210011</v>
      </c>
      <c r="B695" s="403" t="s">
        <v>1495</v>
      </c>
      <c r="C695" s="396" t="s">
        <v>100</v>
      </c>
      <c r="D695" s="397">
        <v>77.150000000000006</v>
      </c>
      <c r="E695" s="395" t="s">
        <v>1496</v>
      </c>
      <c r="F695" s="558"/>
      <c r="G695" s="430"/>
    </row>
    <row r="696" spans="1:54" ht="24" customHeight="1">
      <c r="A696" s="411">
        <v>7131210009</v>
      </c>
      <c r="B696" s="403" t="s">
        <v>1497</v>
      </c>
      <c r="C696" s="396" t="s">
        <v>54</v>
      </c>
      <c r="D696" s="397">
        <v>242.48</v>
      </c>
      <c r="E696" s="403" t="s">
        <v>1497</v>
      </c>
      <c r="F696" s="558"/>
      <c r="G696" s="430"/>
    </row>
    <row r="697" spans="1:54" ht="24" customHeight="1">
      <c r="A697" s="411">
        <v>7131210030</v>
      </c>
      <c r="B697" s="429" t="s">
        <v>1498</v>
      </c>
      <c r="C697" s="559" t="s">
        <v>54</v>
      </c>
      <c r="D697" s="397">
        <v>2495.88</v>
      </c>
      <c r="E697" s="429" t="s">
        <v>1498</v>
      </c>
      <c r="F697" s="558"/>
      <c r="G697" s="430"/>
    </row>
    <row r="698" spans="1:54" ht="24" customHeight="1">
      <c r="A698" s="411">
        <v>7131210031</v>
      </c>
      <c r="B698" s="429" t="s">
        <v>1499</v>
      </c>
      <c r="C698" s="559" t="s">
        <v>54</v>
      </c>
      <c r="D698" s="397">
        <v>3224.15</v>
      </c>
      <c r="E698" s="429" t="s">
        <v>1499</v>
      </c>
      <c r="F698" s="558"/>
      <c r="G698" s="430"/>
    </row>
    <row r="699" spans="1:54" ht="24" customHeight="1">
      <c r="A699" s="411">
        <v>7131210032</v>
      </c>
      <c r="B699" s="429" t="s">
        <v>1500</v>
      </c>
      <c r="C699" s="559" t="s">
        <v>54</v>
      </c>
      <c r="D699" s="397">
        <v>4560.96</v>
      </c>
      <c r="E699" s="429" t="s">
        <v>1500</v>
      </c>
      <c r="F699" s="558"/>
      <c r="G699" s="430"/>
    </row>
    <row r="700" spans="1:54" ht="24" customHeight="1">
      <c r="A700" s="411">
        <v>7131210033</v>
      </c>
      <c r="B700" s="429" t="s">
        <v>1501</v>
      </c>
      <c r="C700" s="559" t="s">
        <v>54</v>
      </c>
      <c r="D700" s="397">
        <v>6198.34</v>
      </c>
      <c r="E700" s="429" t="s">
        <v>1501</v>
      </c>
      <c r="F700" s="558"/>
      <c r="G700" s="430"/>
    </row>
    <row r="701" spans="1:54" ht="24" customHeight="1">
      <c r="A701" s="411">
        <v>7131210034</v>
      </c>
      <c r="B701" s="429" t="s">
        <v>1502</v>
      </c>
      <c r="C701" s="559" t="s">
        <v>54</v>
      </c>
      <c r="D701" s="397">
        <v>10931.49</v>
      </c>
      <c r="E701" s="429" t="s">
        <v>1502</v>
      </c>
      <c r="F701" s="558"/>
      <c r="G701" s="430"/>
    </row>
    <row r="702" spans="1:54" ht="24" customHeight="1">
      <c r="A702" s="411">
        <v>7131210035</v>
      </c>
      <c r="B702" s="429" t="s">
        <v>1503</v>
      </c>
      <c r="C702" s="559" t="s">
        <v>54</v>
      </c>
      <c r="D702" s="397">
        <v>10605.62</v>
      </c>
      <c r="E702" s="429" t="s">
        <v>1503</v>
      </c>
      <c r="F702" s="558"/>
      <c r="G702" s="430"/>
    </row>
    <row r="703" spans="1:54" ht="24" customHeight="1">
      <c r="A703" s="411">
        <v>7131210036</v>
      </c>
      <c r="B703" s="429" t="s">
        <v>1504</v>
      </c>
      <c r="C703" s="559" t="s">
        <v>54</v>
      </c>
      <c r="D703" s="397">
        <v>7082.76</v>
      </c>
      <c r="E703" s="429" t="s">
        <v>1504</v>
      </c>
      <c r="F703" s="558"/>
      <c r="G703" s="430"/>
    </row>
    <row r="704" spans="1:54" s="37" customFormat="1" ht="24" customHeight="1">
      <c r="A704" s="495">
        <v>7131210023</v>
      </c>
      <c r="B704" s="416" t="s">
        <v>1505</v>
      </c>
      <c r="C704" s="560" t="s">
        <v>367</v>
      </c>
      <c r="D704" s="415"/>
      <c r="E704" s="413" t="s">
        <v>1506</v>
      </c>
      <c r="F704" s="515"/>
      <c r="G704" s="437" t="s">
        <v>412</v>
      </c>
    </row>
    <row r="705" spans="1:54" s="37" customFormat="1" ht="24" customHeight="1">
      <c r="A705" s="495">
        <v>7131210024</v>
      </c>
      <c r="B705" s="416" t="s">
        <v>1507</v>
      </c>
      <c r="C705" s="560" t="s">
        <v>367</v>
      </c>
      <c r="D705" s="415"/>
      <c r="E705" s="413" t="s">
        <v>1508</v>
      </c>
      <c r="F705" s="515"/>
      <c r="G705" s="437" t="s">
        <v>412</v>
      </c>
    </row>
    <row r="706" spans="1:54" s="37" customFormat="1" ht="24" customHeight="1">
      <c r="A706" s="495">
        <v>7131210025</v>
      </c>
      <c r="B706" s="416" t="s">
        <v>1509</v>
      </c>
      <c r="C706" s="560" t="s">
        <v>367</v>
      </c>
      <c r="D706" s="415"/>
      <c r="E706" s="413" t="s">
        <v>1510</v>
      </c>
      <c r="F706" s="515"/>
      <c r="G706" s="437" t="s">
        <v>412</v>
      </c>
    </row>
    <row r="707" spans="1:54" ht="42.75" customHeight="1">
      <c r="A707" s="460">
        <v>7131941763</v>
      </c>
      <c r="B707" s="455" t="s">
        <v>1511</v>
      </c>
      <c r="C707" s="502" t="s">
        <v>6</v>
      </c>
      <c r="D707" s="397">
        <v>928073.03</v>
      </c>
      <c r="E707" s="455" t="s">
        <v>1512</v>
      </c>
      <c r="F707" s="502"/>
      <c r="G707" s="405"/>
    </row>
    <row r="708" spans="1:54" ht="42.75" customHeight="1">
      <c r="A708" s="460">
        <v>7131941764</v>
      </c>
      <c r="B708" s="455" t="s">
        <v>1513</v>
      </c>
      <c r="C708" s="502" t="s">
        <v>6</v>
      </c>
      <c r="D708" s="397">
        <v>1318298.8799999999</v>
      </c>
      <c r="E708" s="455" t="s">
        <v>1514</v>
      </c>
      <c r="F708" s="502"/>
      <c r="G708" s="405"/>
    </row>
    <row r="709" spans="1:54" ht="42.75" customHeight="1">
      <c r="A709" s="460">
        <v>7131941765</v>
      </c>
      <c r="B709" s="455" t="s">
        <v>1515</v>
      </c>
      <c r="C709" s="502" t="s">
        <v>6</v>
      </c>
      <c r="D709" s="397">
        <v>1701574.1</v>
      </c>
      <c r="E709" s="455" t="s">
        <v>1516</v>
      </c>
      <c r="F709" s="502"/>
      <c r="G709" s="405"/>
    </row>
    <row r="710" spans="1:54" ht="42.75" customHeight="1">
      <c r="A710" s="460">
        <v>7131941766</v>
      </c>
      <c r="B710" s="455" t="s">
        <v>1517</v>
      </c>
      <c r="C710" s="502" t="s">
        <v>6</v>
      </c>
      <c r="D710" s="397">
        <v>2084849.32</v>
      </c>
      <c r="E710" s="455" t="s">
        <v>1518</v>
      </c>
      <c r="F710" s="502"/>
      <c r="G710" s="405"/>
    </row>
    <row r="711" spans="1:54" ht="24" customHeight="1">
      <c r="A711" s="460">
        <v>7131941767</v>
      </c>
      <c r="B711" s="455" t="s">
        <v>1519</v>
      </c>
      <c r="C711" s="502" t="s">
        <v>6</v>
      </c>
      <c r="D711" s="397">
        <v>333939.26</v>
      </c>
      <c r="E711" s="455" t="s">
        <v>1519</v>
      </c>
      <c r="F711" s="502"/>
      <c r="G711" s="405"/>
    </row>
    <row r="712" spans="1:54" ht="24" customHeight="1">
      <c r="A712" s="460">
        <v>7131941768</v>
      </c>
      <c r="B712" s="455" t="s">
        <v>1520</v>
      </c>
      <c r="C712" s="502" t="s">
        <v>6</v>
      </c>
      <c r="D712" s="397">
        <v>390225.85</v>
      </c>
      <c r="E712" s="455" t="s">
        <v>1520</v>
      </c>
      <c r="F712" s="502"/>
      <c r="G712" s="405"/>
    </row>
    <row r="713" spans="1:54" s="410" customFormat="1" ht="30" customHeight="1">
      <c r="A713" s="460">
        <v>7132230028</v>
      </c>
      <c r="B713" s="395" t="s">
        <v>1521</v>
      </c>
      <c r="C713" s="502" t="s">
        <v>100</v>
      </c>
      <c r="D713" s="397">
        <v>244045.21</v>
      </c>
      <c r="E713" s="561" t="s">
        <v>1522</v>
      </c>
      <c r="F713" s="480"/>
      <c r="G713" s="480"/>
      <c r="H713" s="389"/>
      <c r="I713" s="389"/>
      <c r="J713" s="389"/>
      <c r="K713" s="389"/>
      <c r="L713" s="389"/>
      <c r="M713" s="389"/>
      <c r="N713" s="389"/>
      <c r="O713" s="389"/>
      <c r="P713" s="389"/>
      <c r="Q713" s="389"/>
      <c r="R713" s="389"/>
      <c r="S713" s="389"/>
      <c r="T713" s="389"/>
      <c r="U713" s="389"/>
      <c r="V713" s="389"/>
      <c r="W713" s="389"/>
      <c r="X713" s="389"/>
      <c r="Y713" s="389"/>
      <c r="Z713" s="389"/>
      <c r="AA713" s="389"/>
      <c r="AB713" s="389"/>
      <c r="AC713" s="389"/>
      <c r="AD713" s="389"/>
      <c r="AE713" s="389"/>
      <c r="AF713" s="389"/>
      <c r="AG713" s="389"/>
      <c r="AH713" s="389"/>
      <c r="AI713" s="389"/>
      <c r="AJ713" s="389"/>
      <c r="AK713" s="389"/>
      <c r="AL713" s="389"/>
      <c r="AM713" s="389"/>
      <c r="AN713" s="389"/>
      <c r="AO713" s="389"/>
      <c r="AP713" s="389"/>
      <c r="AQ713" s="389"/>
      <c r="AR713" s="389"/>
      <c r="AS713" s="389"/>
      <c r="AT713" s="389"/>
      <c r="AU713" s="389"/>
      <c r="AV713" s="389"/>
      <c r="AW713" s="389"/>
      <c r="AX713" s="389"/>
      <c r="AY713" s="389"/>
      <c r="AZ713" s="389"/>
      <c r="BA713" s="389"/>
      <c r="BB713" s="389"/>
    </row>
    <row r="714" spans="1:54" s="410" customFormat="1" ht="30" customHeight="1">
      <c r="A714" s="460">
        <v>7132230029</v>
      </c>
      <c r="B714" s="395" t="s">
        <v>1523</v>
      </c>
      <c r="C714" s="502" t="s">
        <v>100</v>
      </c>
      <c r="D714" s="397">
        <v>244045.21</v>
      </c>
      <c r="E714" s="561" t="s">
        <v>1524</v>
      </c>
      <c r="F714" s="480"/>
      <c r="G714" s="480"/>
      <c r="H714" s="389"/>
      <c r="I714" s="389"/>
      <c r="J714" s="389"/>
      <c r="K714" s="389"/>
      <c r="L714" s="389"/>
      <c r="M714" s="389"/>
      <c r="N714" s="389"/>
      <c r="O714" s="389"/>
      <c r="P714" s="389"/>
      <c r="Q714" s="389"/>
      <c r="R714" s="389"/>
      <c r="S714" s="389"/>
      <c r="T714" s="389"/>
      <c r="U714" s="389"/>
      <c r="V714" s="389"/>
      <c r="W714" s="389"/>
      <c r="X714" s="389"/>
      <c r="Y714" s="389"/>
      <c r="Z714" s="389"/>
      <c r="AA714" s="389"/>
      <c r="AB714" s="389"/>
      <c r="AC714" s="389"/>
      <c r="AD714" s="389"/>
      <c r="AE714" s="389"/>
      <c r="AF714" s="389"/>
      <c r="AG714" s="389"/>
      <c r="AH714" s="389"/>
      <c r="AI714" s="389"/>
      <c r="AJ714" s="389"/>
      <c r="AK714" s="389"/>
      <c r="AL714" s="389"/>
      <c r="AM714" s="389"/>
      <c r="AN714" s="389"/>
      <c r="AO714" s="389"/>
      <c r="AP714" s="389"/>
      <c r="AQ714" s="389"/>
      <c r="AR714" s="389"/>
      <c r="AS714" s="389"/>
      <c r="AT714" s="389"/>
      <c r="AU714" s="389"/>
      <c r="AV714" s="389"/>
      <c r="AW714" s="389"/>
      <c r="AX714" s="389"/>
      <c r="AY714" s="389"/>
      <c r="AZ714" s="389"/>
      <c r="BA714" s="389"/>
      <c r="BB714" s="389"/>
    </row>
    <row r="715" spans="1:54" s="410" customFormat="1" ht="30" customHeight="1">
      <c r="A715" s="460">
        <v>7132230030</v>
      </c>
      <c r="B715" s="395" t="s">
        <v>1525</v>
      </c>
      <c r="C715" s="502" t="s">
        <v>100</v>
      </c>
      <c r="D715" s="397">
        <v>244045.21</v>
      </c>
      <c r="E715" s="455" t="s">
        <v>1526</v>
      </c>
      <c r="F715" s="480"/>
      <c r="G715" s="480"/>
      <c r="H715" s="389"/>
      <c r="I715" s="389"/>
      <c r="J715" s="389"/>
      <c r="K715" s="389"/>
      <c r="L715" s="389"/>
      <c r="M715" s="389"/>
      <c r="N715" s="389"/>
      <c r="O715" s="389"/>
      <c r="P715" s="389"/>
      <c r="Q715" s="389"/>
      <c r="R715" s="389"/>
      <c r="S715" s="389"/>
      <c r="T715" s="389"/>
      <c r="U715" s="389"/>
      <c r="V715" s="389"/>
      <c r="W715" s="389"/>
      <c r="X715" s="389"/>
      <c r="Y715" s="389"/>
      <c r="Z715" s="389"/>
      <c r="AA715" s="389"/>
      <c r="AB715" s="389"/>
      <c r="AC715" s="389"/>
      <c r="AD715" s="389"/>
      <c r="AE715" s="389"/>
      <c r="AF715" s="389"/>
      <c r="AG715" s="389"/>
      <c r="AH715" s="389"/>
      <c r="AI715" s="389"/>
      <c r="AJ715" s="389"/>
      <c r="AK715" s="389"/>
      <c r="AL715" s="389"/>
      <c r="AM715" s="389"/>
      <c r="AN715" s="389"/>
      <c r="AO715" s="389"/>
      <c r="AP715" s="389"/>
      <c r="AQ715" s="389"/>
      <c r="AR715" s="389"/>
      <c r="AS715" s="389"/>
      <c r="AT715" s="389"/>
      <c r="AU715" s="389"/>
      <c r="AV715" s="389"/>
      <c r="AW715" s="389"/>
      <c r="AX715" s="389"/>
      <c r="AY715" s="389"/>
      <c r="AZ715" s="389"/>
      <c r="BA715" s="389"/>
      <c r="BB715" s="389"/>
    </row>
    <row r="716" spans="1:54" s="410" customFormat="1" ht="30" customHeight="1">
      <c r="A716" s="460">
        <v>7132230031</v>
      </c>
      <c r="B716" s="395" t="s">
        <v>1527</v>
      </c>
      <c r="C716" s="502" t="s">
        <v>100</v>
      </c>
      <c r="D716" s="397">
        <v>116390.79</v>
      </c>
      <c r="E716" s="455" t="s">
        <v>1528</v>
      </c>
      <c r="F716" s="480"/>
      <c r="G716" s="480"/>
      <c r="H716" s="389"/>
      <c r="I716" s="389"/>
      <c r="J716" s="389"/>
      <c r="K716" s="389"/>
      <c r="L716" s="389"/>
      <c r="M716" s="389"/>
      <c r="N716" s="389"/>
      <c r="O716" s="389"/>
      <c r="P716" s="389"/>
      <c r="Q716" s="389"/>
      <c r="R716" s="389"/>
      <c r="S716" s="389"/>
      <c r="T716" s="389"/>
      <c r="U716" s="389"/>
      <c r="V716" s="389"/>
      <c r="W716" s="389"/>
      <c r="X716" s="389"/>
      <c r="Y716" s="389"/>
      <c r="Z716" s="389"/>
      <c r="AA716" s="389"/>
      <c r="AB716" s="389"/>
      <c r="AC716" s="389"/>
      <c r="AD716" s="389"/>
      <c r="AE716" s="389"/>
      <c r="AF716" s="389"/>
      <c r="AG716" s="389"/>
      <c r="AH716" s="389"/>
      <c r="AI716" s="389"/>
      <c r="AJ716" s="389"/>
      <c r="AK716" s="389"/>
      <c r="AL716" s="389"/>
      <c r="AM716" s="389"/>
      <c r="AN716" s="389"/>
      <c r="AO716" s="389"/>
      <c r="AP716" s="389"/>
      <c r="AQ716" s="389"/>
      <c r="AR716" s="389"/>
      <c r="AS716" s="389"/>
      <c r="AT716" s="389"/>
      <c r="AU716" s="389"/>
      <c r="AV716" s="389"/>
      <c r="AW716" s="389"/>
      <c r="AX716" s="389"/>
      <c r="AY716" s="389"/>
      <c r="AZ716" s="389"/>
      <c r="BA716" s="389"/>
      <c r="BB716" s="389"/>
    </row>
    <row r="717" spans="1:54" s="410" customFormat="1" ht="30" customHeight="1">
      <c r="A717" s="460">
        <v>7132230020</v>
      </c>
      <c r="B717" s="446" t="s">
        <v>1529</v>
      </c>
      <c r="C717" s="432" t="s">
        <v>100</v>
      </c>
      <c r="D717" s="397">
        <v>116390.79</v>
      </c>
      <c r="E717" s="455" t="s">
        <v>1530</v>
      </c>
      <c r="F717" s="480"/>
      <c r="G717" s="506"/>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89"/>
      <c r="AE717" s="389"/>
      <c r="AF717" s="389"/>
      <c r="AG717" s="389"/>
      <c r="AH717" s="389"/>
      <c r="AI717" s="389"/>
      <c r="AJ717" s="389"/>
      <c r="AK717" s="389"/>
      <c r="AL717" s="389"/>
      <c r="AM717" s="389"/>
      <c r="AN717" s="389"/>
      <c r="AO717" s="389"/>
      <c r="AP717" s="389"/>
      <c r="AQ717" s="389"/>
      <c r="AR717" s="389"/>
      <c r="AS717" s="389"/>
      <c r="AT717" s="389"/>
      <c r="AU717" s="389"/>
      <c r="AV717" s="389"/>
      <c r="AW717" s="389"/>
      <c r="AX717" s="389"/>
      <c r="AY717" s="389"/>
      <c r="AZ717" s="389"/>
      <c r="BA717" s="389"/>
      <c r="BB717" s="389"/>
    </row>
    <row r="718" spans="1:54" s="410" customFormat="1" ht="30" customHeight="1">
      <c r="A718" s="460">
        <v>7132230010</v>
      </c>
      <c r="B718" s="395" t="s">
        <v>1531</v>
      </c>
      <c r="C718" s="502" t="s">
        <v>100</v>
      </c>
      <c r="D718" s="397">
        <v>116390.79</v>
      </c>
      <c r="E718" s="455" t="s">
        <v>1532</v>
      </c>
      <c r="F718" s="502"/>
      <c r="G718" s="405"/>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89"/>
      <c r="AE718" s="389"/>
      <c r="AF718" s="389"/>
      <c r="AG718" s="389"/>
      <c r="AH718" s="389"/>
      <c r="AI718" s="389"/>
      <c r="AJ718" s="389"/>
      <c r="AK718" s="389"/>
      <c r="AL718" s="389"/>
      <c r="AM718" s="389"/>
      <c r="AN718" s="389"/>
      <c r="AO718" s="389"/>
      <c r="AP718" s="389"/>
      <c r="AQ718" s="389"/>
      <c r="AR718" s="389"/>
      <c r="AS718" s="389"/>
      <c r="AT718" s="389"/>
      <c r="AU718" s="389"/>
      <c r="AV718" s="389"/>
      <c r="AW718" s="389"/>
      <c r="AX718" s="389"/>
      <c r="AY718" s="389"/>
      <c r="AZ718" s="389"/>
      <c r="BA718" s="389"/>
      <c r="BB718" s="389"/>
    </row>
    <row r="719" spans="1:54" ht="29.25" customHeight="1">
      <c r="A719" s="460">
        <v>7132230027</v>
      </c>
      <c r="B719" s="446" t="s">
        <v>1533</v>
      </c>
      <c r="C719" s="432" t="s">
        <v>100</v>
      </c>
      <c r="D719" s="397">
        <v>116392.79</v>
      </c>
      <c r="E719" s="455" t="s">
        <v>1534</v>
      </c>
      <c r="F719" s="502"/>
      <c r="G719" s="430"/>
    </row>
    <row r="720" spans="1:54" ht="42.75" customHeight="1">
      <c r="A720" s="438">
        <v>7131980004</v>
      </c>
      <c r="B720" s="403" t="s">
        <v>1535</v>
      </c>
      <c r="C720" s="396" t="s">
        <v>96</v>
      </c>
      <c r="D720" s="397">
        <v>282056.59999999998</v>
      </c>
      <c r="E720" s="455"/>
      <c r="F720" s="502"/>
      <c r="G720" s="531"/>
    </row>
    <row r="721" spans="1:7" ht="42.75" customHeight="1">
      <c r="A721" s="438">
        <v>7131980005</v>
      </c>
      <c r="B721" s="403" t="s">
        <v>1536</v>
      </c>
      <c r="C721" s="396" t="s">
        <v>96</v>
      </c>
      <c r="D721" s="397">
        <v>521559.93</v>
      </c>
      <c r="E721" s="455"/>
      <c r="F721" s="502"/>
      <c r="G721" s="531"/>
    </row>
    <row r="722" spans="1:7" ht="42.75" customHeight="1">
      <c r="A722" s="438">
        <v>7131980006</v>
      </c>
      <c r="B722" s="403" t="s">
        <v>1537</v>
      </c>
      <c r="C722" s="396" t="s">
        <v>96</v>
      </c>
      <c r="D722" s="397">
        <v>632795.84</v>
      </c>
      <c r="E722" s="455"/>
      <c r="F722" s="502"/>
      <c r="G722" s="531"/>
    </row>
    <row r="723" spans="1:7" ht="58.5" customHeight="1">
      <c r="A723" s="438">
        <v>7131980007</v>
      </c>
      <c r="B723" s="403" t="s">
        <v>1538</v>
      </c>
      <c r="C723" s="396" t="s">
        <v>96</v>
      </c>
      <c r="D723" s="397">
        <v>1008354.74</v>
      </c>
      <c r="E723" s="455"/>
      <c r="F723" s="502"/>
      <c r="G723" s="531"/>
    </row>
    <row r="724" spans="1:7" ht="69" customHeight="1">
      <c r="A724" s="438">
        <v>7131980008</v>
      </c>
      <c r="B724" s="403" t="s">
        <v>1539</v>
      </c>
      <c r="C724" s="396" t="s">
        <v>96</v>
      </c>
      <c r="D724" s="397">
        <v>1594686.17</v>
      </c>
      <c r="E724" s="455"/>
      <c r="F724" s="502"/>
      <c r="G724" s="538"/>
    </row>
    <row r="725" spans="1:7" ht="51.75" customHeight="1">
      <c r="A725" s="438">
        <v>7131941001</v>
      </c>
      <c r="B725" s="537" t="s">
        <v>1540</v>
      </c>
      <c r="C725" s="432" t="s">
        <v>96</v>
      </c>
      <c r="D725" s="397">
        <v>95070.24</v>
      </c>
      <c r="E725" s="455"/>
      <c r="F725" s="502"/>
      <c r="G725" s="562"/>
    </row>
    <row r="726" spans="1:7" ht="94.5" customHeight="1">
      <c r="A726" s="438">
        <v>7131941002</v>
      </c>
      <c r="B726" s="537" t="s">
        <v>1541</v>
      </c>
      <c r="C726" s="432" t="s">
        <v>96</v>
      </c>
      <c r="D726" s="397">
        <v>1535116.65</v>
      </c>
      <c r="E726" s="455"/>
      <c r="F726" s="502"/>
      <c r="G726" s="562"/>
    </row>
    <row r="727" spans="1:7" ht="81.75" customHeight="1">
      <c r="A727" s="438">
        <v>7131941003</v>
      </c>
      <c r="B727" s="537" t="s">
        <v>1542</v>
      </c>
      <c r="C727" s="432" t="s">
        <v>96</v>
      </c>
      <c r="D727" s="397">
        <v>1250250.26</v>
      </c>
      <c r="E727" s="455"/>
      <c r="F727" s="502"/>
      <c r="G727" s="562"/>
    </row>
    <row r="728" spans="1:7" ht="26.25" customHeight="1">
      <c r="A728" s="438">
        <v>7131980001</v>
      </c>
      <c r="B728" s="403" t="s">
        <v>1543</v>
      </c>
      <c r="C728" s="396" t="s">
        <v>96</v>
      </c>
      <c r="D728" s="467">
        <v>82673.95</v>
      </c>
      <c r="E728" s="455"/>
      <c r="F728" s="502"/>
      <c r="G728" s="526"/>
    </row>
    <row r="729" spans="1:7" ht="24" customHeight="1">
      <c r="A729" s="460">
        <v>7131920028</v>
      </c>
      <c r="B729" s="403" t="s">
        <v>1544</v>
      </c>
      <c r="C729" s="396" t="s">
        <v>96</v>
      </c>
      <c r="D729" s="467">
        <v>11844.05</v>
      </c>
      <c r="E729" s="455"/>
      <c r="F729" s="502"/>
      <c r="G729" s="526"/>
    </row>
    <row r="730" spans="1:7" ht="29.25" customHeight="1">
      <c r="A730" s="460">
        <v>7132486843</v>
      </c>
      <c r="B730" s="429" t="s">
        <v>1545</v>
      </c>
      <c r="C730" s="396" t="s">
        <v>1546</v>
      </c>
      <c r="D730" s="502">
        <v>10504.88</v>
      </c>
      <c r="E730" s="455"/>
      <c r="F730" s="502"/>
      <c r="G730" s="430" t="s">
        <v>978</v>
      </c>
    </row>
    <row r="731" spans="1:7" ht="24" customHeight="1">
      <c r="A731" s="460">
        <v>7130840003</v>
      </c>
      <c r="B731" s="403" t="s">
        <v>1547</v>
      </c>
      <c r="C731" s="396" t="s">
        <v>96</v>
      </c>
      <c r="D731" s="467">
        <v>1065.95</v>
      </c>
      <c r="E731" s="455"/>
      <c r="F731" s="502"/>
      <c r="G731" s="526"/>
    </row>
    <row r="732" spans="1:7" ht="24" customHeight="1">
      <c r="A732" s="460">
        <v>7131950396</v>
      </c>
      <c r="B732" s="456" t="s">
        <v>1548</v>
      </c>
      <c r="C732" s="396" t="s">
        <v>96</v>
      </c>
      <c r="D732" s="502">
        <v>161.94999999999999</v>
      </c>
      <c r="E732" s="455"/>
      <c r="F732" s="502"/>
      <c r="G732" s="526"/>
    </row>
    <row r="733" spans="1:7" ht="24" customHeight="1">
      <c r="A733" s="460">
        <v>7132406800</v>
      </c>
      <c r="B733" s="563" t="s">
        <v>1549</v>
      </c>
      <c r="C733" s="451" t="s">
        <v>1546</v>
      </c>
      <c r="D733" s="564">
        <v>11495.46</v>
      </c>
      <c r="E733" s="455"/>
      <c r="F733" s="502"/>
      <c r="G733" s="526"/>
    </row>
    <row r="734" spans="1:7" ht="29.25" customHeight="1">
      <c r="A734" s="460">
        <v>7131210840</v>
      </c>
      <c r="B734" s="403" t="s">
        <v>1550</v>
      </c>
      <c r="C734" s="396" t="s">
        <v>96</v>
      </c>
      <c r="D734" s="467">
        <v>15964.69</v>
      </c>
      <c r="E734" s="455"/>
      <c r="F734" s="502"/>
      <c r="G734" s="565" t="s">
        <v>1551</v>
      </c>
    </row>
    <row r="735" spans="1:7" ht="29.25" customHeight="1">
      <c r="A735" s="460">
        <v>7132455003</v>
      </c>
      <c r="B735" s="566" t="s">
        <v>1552</v>
      </c>
      <c r="C735" s="396" t="s">
        <v>96</v>
      </c>
      <c r="D735" s="502">
        <v>156.32</v>
      </c>
      <c r="E735" s="429" t="s">
        <v>1553</v>
      </c>
      <c r="F735" s="502"/>
      <c r="G735" s="430"/>
    </row>
    <row r="736" spans="1:7" ht="31.5" customHeight="1">
      <c r="A736" s="460">
        <v>7132455004</v>
      </c>
      <c r="B736" s="566" t="s">
        <v>1554</v>
      </c>
      <c r="C736" s="396" t="s">
        <v>96</v>
      </c>
      <c r="D736" s="502">
        <v>122.83</v>
      </c>
      <c r="E736" s="429" t="s">
        <v>1555</v>
      </c>
      <c r="F736" s="502"/>
      <c r="G736" s="430"/>
    </row>
    <row r="737" spans="1:54" ht="24" customHeight="1">
      <c r="A737" s="460">
        <v>7131920004</v>
      </c>
      <c r="B737" s="567" t="s">
        <v>1556</v>
      </c>
      <c r="C737" s="396" t="s">
        <v>96</v>
      </c>
      <c r="D737" s="467">
        <v>13.27</v>
      </c>
      <c r="E737" s="429" t="s">
        <v>1556</v>
      </c>
      <c r="F737" s="502"/>
      <c r="G737" s="430"/>
    </row>
    <row r="738" spans="1:54" ht="24" customHeight="1">
      <c r="A738" s="460">
        <v>7131920005</v>
      </c>
      <c r="B738" s="567" t="s">
        <v>1557</v>
      </c>
      <c r="C738" s="396" t="s">
        <v>96</v>
      </c>
      <c r="D738" s="502">
        <v>33.19</v>
      </c>
      <c r="E738" s="568" t="s">
        <v>1557</v>
      </c>
      <c r="F738" s="502"/>
      <c r="G738" s="430"/>
    </row>
    <row r="739" spans="1:54" ht="24" customHeight="1">
      <c r="A739" s="460">
        <v>7131920006</v>
      </c>
      <c r="B739" s="567" t="s">
        <v>1558</v>
      </c>
      <c r="C739" s="396" t="s">
        <v>96</v>
      </c>
      <c r="D739" s="467">
        <v>19.91</v>
      </c>
      <c r="E739" s="568" t="s">
        <v>1558</v>
      </c>
      <c r="F739" s="502"/>
      <c r="G739" s="430"/>
    </row>
    <row r="740" spans="1:54" ht="57" customHeight="1">
      <c r="A740" s="460">
        <v>7131390482</v>
      </c>
      <c r="B740" s="569" t="s">
        <v>1559</v>
      </c>
      <c r="C740" s="396" t="s">
        <v>96</v>
      </c>
      <c r="D740" s="467">
        <v>55.83</v>
      </c>
      <c r="E740" s="570" t="s">
        <v>1560</v>
      </c>
      <c r="F740" s="502"/>
      <c r="G740" s="430"/>
    </row>
    <row r="741" spans="1:54" ht="46.5" customHeight="1">
      <c r="A741" s="460">
        <v>7130310081</v>
      </c>
      <c r="B741" s="569" t="s">
        <v>1561</v>
      </c>
      <c r="C741" s="502" t="s">
        <v>30</v>
      </c>
      <c r="D741" s="502">
        <v>9.2899999999999991</v>
      </c>
      <c r="E741" s="570" t="s">
        <v>1562</v>
      </c>
      <c r="F741" s="502"/>
      <c r="G741" s="430"/>
      <c r="K741" s="571"/>
    </row>
    <row r="742" spans="1:54" ht="31.5" customHeight="1">
      <c r="A742" s="460">
        <v>7132461006</v>
      </c>
      <c r="B742" s="569" t="s">
        <v>1563</v>
      </c>
      <c r="C742" s="502" t="s">
        <v>1564</v>
      </c>
      <c r="D742" s="502">
        <v>6.2</v>
      </c>
      <c r="E742" s="570" t="s">
        <v>1565</v>
      </c>
      <c r="F742" s="502"/>
      <c r="G742" s="430"/>
      <c r="K742" s="571"/>
    </row>
    <row r="743" spans="1:54" ht="24" customHeight="1">
      <c r="A743" s="460">
        <v>7132498054</v>
      </c>
      <c r="B743" s="572" t="s">
        <v>344</v>
      </c>
      <c r="C743" s="502" t="s">
        <v>96</v>
      </c>
      <c r="D743" s="467">
        <v>5.93</v>
      </c>
      <c r="E743" s="573" t="s">
        <v>344</v>
      </c>
      <c r="F743" s="502"/>
      <c r="G743" s="430"/>
      <c r="K743" s="571"/>
    </row>
    <row r="744" spans="1:54" ht="24" customHeight="1">
      <c r="A744" s="574">
        <v>7131397216</v>
      </c>
      <c r="B744" s="575" t="s">
        <v>1566</v>
      </c>
      <c r="C744" s="502" t="s">
        <v>18</v>
      </c>
      <c r="D744" s="502">
        <v>235.17</v>
      </c>
      <c r="E744" s="502"/>
      <c r="F744" s="502"/>
      <c r="G744" s="398"/>
      <c r="K744" s="571"/>
    </row>
    <row r="745" spans="1:54" ht="32.25" customHeight="1">
      <c r="A745" s="574">
        <v>7132010551</v>
      </c>
      <c r="B745" s="576" t="s">
        <v>1567</v>
      </c>
      <c r="C745" s="502" t="s">
        <v>96</v>
      </c>
      <c r="D745" s="502">
        <v>9846.82</v>
      </c>
      <c r="E745" s="502"/>
      <c r="F745" s="502"/>
      <c r="G745" s="398"/>
      <c r="K745" s="571"/>
    </row>
    <row r="746" spans="1:54" ht="30" customHeight="1">
      <c r="A746" s="574">
        <v>7132010552</v>
      </c>
      <c r="B746" s="575" t="s">
        <v>1568</v>
      </c>
      <c r="C746" s="502" t="s">
        <v>54</v>
      </c>
      <c r="D746" s="502">
        <v>12243.11</v>
      </c>
      <c r="E746" s="502"/>
      <c r="F746" s="502"/>
      <c r="G746" s="398"/>
      <c r="K746" s="571"/>
    </row>
    <row r="747" spans="1:54" ht="24" customHeight="1">
      <c r="A747" s="577">
        <v>7132478005</v>
      </c>
      <c r="B747" s="575" t="s">
        <v>1569</v>
      </c>
      <c r="C747" s="578" t="s">
        <v>96</v>
      </c>
      <c r="D747" s="502">
        <v>831.01</v>
      </c>
      <c r="E747" s="579" t="s">
        <v>1569</v>
      </c>
      <c r="F747" s="502"/>
      <c r="G747" s="398"/>
      <c r="K747" s="571"/>
    </row>
    <row r="748" spans="1:54" ht="36" customHeight="1">
      <c r="A748" s="460">
        <v>7132089020</v>
      </c>
      <c r="B748" s="575" t="s">
        <v>1570</v>
      </c>
      <c r="C748" s="578" t="s">
        <v>96</v>
      </c>
      <c r="D748" s="467">
        <v>824.08</v>
      </c>
      <c r="E748" s="580" t="s">
        <v>1571</v>
      </c>
      <c r="F748" s="502"/>
      <c r="G748" s="398"/>
      <c r="K748" s="571"/>
    </row>
    <row r="749" spans="1:54" ht="24" customHeight="1">
      <c r="A749" s="460">
        <v>7132200004</v>
      </c>
      <c r="B749" s="455" t="s">
        <v>1572</v>
      </c>
      <c r="C749" s="454" t="s">
        <v>100</v>
      </c>
      <c r="D749" s="467">
        <v>131.31</v>
      </c>
      <c r="E749" s="398"/>
      <c r="F749" s="502" t="s">
        <v>1573</v>
      </c>
      <c r="G749" s="398"/>
      <c r="K749" s="571"/>
    </row>
    <row r="750" spans="1:54" s="410" customFormat="1" ht="38.25" customHeight="1">
      <c r="A750" s="460">
        <v>7131310032</v>
      </c>
      <c r="B750" s="480" t="s">
        <v>1574</v>
      </c>
      <c r="C750" s="578" t="s">
        <v>96</v>
      </c>
      <c r="D750" s="467">
        <v>270267.2</v>
      </c>
      <c r="E750" s="502"/>
      <c r="F750" s="565"/>
      <c r="G750" s="565"/>
      <c r="H750" s="389"/>
      <c r="I750" s="389"/>
      <c r="J750" s="389"/>
      <c r="K750" s="571"/>
      <c r="L750" s="389"/>
      <c r="M750" s="389"/>
      <c r="N750" s="389"/>
      <c r="O750" s="389"/>
      <c r="P750" s="389"/>
      <c r="Q750" s="389"/>
      <c r="R750" s="389"/>
      <c r="S750" s="389"/>
      <c r="T750" s="389"/>
      <c r="U750" s="389"/>
      <c r="V750" s="389"/>
      <c r="W750" s="389"/>
      <c r="X750" s="389"/>
      <c r="Y750" s="389"/>
      <c r="Z750" s="389"/>
      <c r="AA750" s="389"/>
      <c r="AB750" s="389"/>
      <c r="AC750" s="389"/>
      <c r="AD750" s="389"/>
      <c r="AE750" s="389"/>
      <c r="AF750" s="389"/>
      <c r="AG750" s="389"/>
      <c r="AH750" s="389"/>
      <c r="AI750" s="389"/>
      <c r="AJ750" s="389"/>
      <c r="AK750" s="389"/>
      <c r="AL750" s="389"/>
      <c r="AM750" s="389"/>
      <c r="AN750" s="389"/>
      <c r="AO750" s="389"/>
      <c r="AP750" s="389"/>
      <c r="AQ750" s="389"/>
      <c r="AR750" s="389"/>
      <c r="AS750" s="389"/>
      <c r="AT750" s="389"/>
      <c r="AU750" s="389"/>
      <c r="AV750" s="389"/>
      <c r="AW750" s="389"/>
      <c r="AX750" s="389"/>
      <c r="AY750" s="389"/>
      <c r="AZ750" s="389"/>
      <c r="BA750" s="389"/>
      <c r="BB750" s="389"/>
    </row>
    <row r="751" spans="1:54" s="410" customFormat="1" ht="27" customHeight="1">
      <c r="A751" s="460">
        <v>7130310048</v>
      </c>
      <c r="B751" s="480" t="s">
        <v>1575</v>
      </c>
      <c r="C751" s="578" t="s">
        <v>96</v>
      </c>
      <c r="D751" s="467">
        <v>283023</v>
      </c>
      <c r="E751" s="502"/>
      <c r="F751" s="565" t="s">
        <v>1576</v>
      </c>
      <c r="G751" s="565"/>
      <c r="H751" s="389"/>
      <c r="I751" s="389"/>
      <c r="J751" s="389"/>
      <c r="K751" s="571"/>
      <c r="L751" s="389"/>
      <c r="M751" s="389"/>
      <c r="N751" s="389"/>
      <c r="O751" s="389"/>
      <c r="P751" s="389"/>
      <c r="Q751" s="389"/>
      <c r="R751" s="389"/>
      <c r="S751" s="389"/>
      <c r="T751" s="389"/>
      <c r="U751" s="389"/>
      <c r="V751" s="389"/>
      <c r="W751" s="389"/>
      <c r="X751" s="389"/>
      <c r="Y751" s="389"/>
      <c r="Z751" s="389"/>
      <c r="AA751" s="389"/>
      <c r="AB751" s="389"/>
      <c r="AC751" s="389"/>
      <c r="AD751" s="389"/>
      <c r="AE751" s="389"/>
      <c r="AF751" s="389"/>
      <c r="AG751" s="389"/>
      <c r="AH751" s="389"/>
      <c r="AI751" s="389"/>
      <c r="AJ751" s="389"/>
      <c r="AK751" s="389"/>
      <c r="AL751" s="389"/>
      <c r="AM751" s="389"/>
      <c r="AN751" s="389"/>
      <c r="AO751" s="389"/>
      <c r="AP751" s="389"/>
      <c r="AQ751" s="389"/>
      <c r="AR751" s="389"/>
      <c r="AS751" s="389"/>
      <c r="AT751" s="389"/>
      <c r="AU751" s="389"/>
      <c r="AV751" s="389"/>
      <c r="AW751" s="389"/>
      <c r="AX751" s="389"/>
      <c r="AY751" s="389"/>
      <c r="AZ751" s="389"/>
      <c r="BA751" s="389"/>
      <c r="BB751" s="389"/>
    </row>
    <row r="752" spans="1:54" s="410" customFormat="1" ht="27" customHeight="1">
      <c r="A752" s="460">
        <v>7131310049</v>
      </c>
      <c r="B752" s="446" t="s">
        <v>1577</v>
      </c>
      <c r="C752" s="578" t="s">
        <v>96</v>
      </c>
      <c r="D752" s="467">
        <v>283023</v>
      </c>
      <c r="E752" s="502"/>
      <c r="F752" s="565" t="s">
        <v>1576</v>
      </c>
      <c r="G752" s="565"/>
      <c r="H752" s="389"/>
      <c r="I752" s="389"/>
      <c r="J752" s="389"/>
      <c r="K752" s="571"/>
      <c r="L752" s="389"/>
      <c r="M752" s="389"/>
      <c r="N752" s="389"/>
      <c r="O752" s="389"/>
      <c r="P752" s="389"/>
      <c r="Q752" s="389"/>
      <c r="R752" s="389"/>
      <c r="S752" s="389"/>
      <c r="T752" s="389"/>
      <c r="U752" s="389"/>
      <c r="V752" s="389"/>
      <c r="W752" s="389"/>
      <c r="X752" s="389"/>
      <c r="Y752" s="389"/>
      <c r="Z752" s="389"/>
      <c r="AA752" s="389"/>
      <c r="AB752" s="389"/>
      <c r="AC752" s="389"/>
      <c r="AD752" s="389"/>
      <c r="AE752" s="389"/>
      <c r="AF752" s="389"/>
      <c r="AG752" s="389"/>
      <c r="AH752" s="389"/>
      <c r="AI752" s="389"/>
      <c r="AJ752" s="389"/>
      <c r="AK752" s="389"/>
      <c r="AL752" s="389"/>
      <c r="AM752" s="389"/>
      <c r="AN752" s="389"/>
      <c r="AO752" s="389"/>
      <c r="AP752" s="389"/>
      <c r="AQ752" s="389"/>
      <c r="AR752" s="389"/>
      <c r="AS752" s="389"/>
      <c r="AT752" s="389"/>
      <c r="AU752" s="389"/>
      <c r="AV752" s="389"/>
      <c r="AW752" s="389"/>
      <c r="AX752" s="389"/>
      <c r="AY752" s="389"/>
      <c r="AZ752" s="389"/>
      <c r="BA752" s="389"/>
      <c r="BB752" s="389"/>
    </row>
    <row r="753" spans="1:54" s="410" customFormat="1" ht="24" customHeight="1">
      <c r="A753" s="460"/>
      <c r="B753" s="547" t="s">
        <v>1578</v>
      </c>
      <c r="C753" s="578" t="s">
        <v>586</v>
      </c>
      <c r="D753" s="467">
        <v>34318.68</v>
      </c>
      <c r="E753" s="502"/>
      <c r="F753" s="565"/>
      <c r="G753" s="565"/>
      <c r="H753" s="389"/>
      <c r="I753" s="389"/>
      <c r="J753" s="389"/>
      <c r="K753" s="571"/>
      <c r="L753" s="389"/>
      <c r="M753" s="389"/>
      <c r="N753" s="389"/>
      <c r="O753" s="389"/>
      <c r="P753" s="389"/>
      <c r="Q753" s="389"/>
      <c r="R753" s="389"/>
      <c r="S753" s="389"/>
      <c r="T753" s="389"/>
      <c r="U753" s="389"/>
      <c r="V753" s="389"/>
      <c r="W753" s="389"/>
      <c r="X753" s="389"/>
      <c r="Y753" s="389"/>
      <c r="Z753" s="389"/>
      <c r="AA753" s="389"/>
      <c r="AB753" s="389"/>
      <c r="AC753" s="389"/>
      <c r="AD753" s="389"/>
      <c r="AE753" s="389"/>
      <c r="AF753" s="389"/>
      <c r="AG753" s="389"/>
      <c r="AH753" s="389"/>
      <c r="AI753" s="389"/>
      <c r="AJ753" s="389"/>
      <c r="AK753" s="389"/>
      <c r="AL753" s="389"/>
      <c r="AM753" s="389"/>
      <c r="AN753" s="389"/>
      <c r="AO753" s="389"/>
      <c r="AP753" s="389"/>
      <c r="AQ753" s="389"/>
      <c r="AR753" s="389"/>
      <c r="AS753" s="389"/>
      <c r="AT753" s="389"/>
      <c r="AU753" s="389"/>
      <c r="AV753" s="389"/>
      <c r="AW753" s="389"/>
      <c r="AX753" s="389"/>
      <c r="AY753" s="389"/>
      <c r="AZ753" s="389"/>
      <c r="BA753" s="389"/>
      <c r="BB753" s="389"/>
    </row>
    <row r="754" spans="1:54" ht="33.75" customHeight="1">
      <c r="A754" s="581">
        <v>7132401667</v>
      </c>
      <c r="B754" s="582" t="s">
        <v>1579</v>
      </c>
      <c r="C754" s="583" t="s">
        <v>96</v>
      </c>
      <c r="D754" s="584">
        <v>14530</v>
      </c>
      <c r="E754" s="585" t="s">
        <v>1580</v>
      </c>
      <c r="F754" s="565" t="s">
        <v>1551</v>
      </c>
      <c r="G754" s="565"/>
      <c r="K754" s="571"/>
    </row>
    <row r="755" spans="1:54" ht="30.75" customHeight="1">
      <c r="A755" s="581">
        <v>7132401205</v>
      </c>
      <c r="B755" s="582" t="s">
        <v>1581</v>
      </c>
      <c r="C755" s="583" t="s">
        <v>96</v>
      </c>
      <c r="D755" s="584">
        <v>6400</v>
      </c>
      <c r="E755" s="585" t="s">
        <v>1580</v>
      </c>
      <c r="F755" s="565" t="s">
        <v>1551</v>
      </c>
      <c r="G755" s="437" t="s">
        <v>1839</v>
      </c>
      <c r="K755" s="571"/>
    </row>
    <row r="756" spans="1:54" ht="33" customHeight="1">
      <c r="A756" s="581">
        <v>7132409830</v>
      </c>
      <c r="B756" s="582" t="s">
        <v>1582</v>
      </c>
      <c r="C756" s="583" t="s">
        <v>96</v>
      </c>
      <c r="D756" s="584">
        <v>3988</v>
      </c>
      <c r="E756" s="585" t="s">
        <v>1583</v>
      </c>
      <c r="F756" s="565" t="s">
        <v>1551</v>
      </c>
      <c r="G756" s="430"/>
      <c r="K756" s="571"/>
    </row>
    <row r="757" spans="1:54" ht="24" customHeight="1">
      <c r="A757" s="581"/>
      <c r="B757" s="582" t="s">
        <v>1584</v>
      </c>
      <c r="C757" s="583"/>
      <c r="D757" s="584"/>
      <c r="E757" s="584"/>
      <c r="F757" s="565" t="s">
        <v>1551</v>
      </c>
      <c r="G757" s="398"/>
      <c r="K757" s="571"/>
    </row>
    <row r="758" spans="1:54" ht="24" customHeight="1">
      <c r="A758" s="581">
        <v>7132476013</v>
      </c>
      <c r="B758" s="582" t="s">
        <v>1585</v>
      </c>
      <c r="C758" s="583" t="s">
        <v>96</v>
      </c>
      <c r="D758" s="584">
        <v>10200</v>
      </c>
      <c r="E758" s="585" t="s">
        <v>1583</v>
      </c>
      <c r="F758" s="565" t="s">
        <v>1551</v>
      </c>
      <c r="G758" s="437" t="s">
        <v>1839</v>
      </c>
    </row>
    <row r="759" spans="1:54" ht="24" customHeight="1">
      <c r="A759" s="581">
        <v>7132476792</v>
      </c>
      <c r="B759" s="582" t="s">
        <v>1586</v>
      </c>
      <c r="C759" s="583" t="s">
        <v>96</v>
      </c>
      <c r="D759" s="584">
        <v>14443</v>
      </c>
      <c r="E759" s="585" t="s">
        <v>1580</v>
      </c>
      <c r="F759" s="565" t="s">
        <v>1551</v>
      </c>
      <c r="G759" s="586"/>
    </row>
    <row r="760" spans="1:54" ht="24" customHeight="1">
      <c r="A760" s="581">
        <v>7132476797</v>
      </c>
      <c r="B760" s="582" t="s">
        <v>1587</v>
      </c>
      <c r="C760" s="583" t="s">
        <v>96</v>
      </c>
      <c r="D760" s="584">
        <v>8600</v>
      </c>
      <c r="E760" s="585" t="s">
        <v>1580</v>
      </c>
      <c r="F760" s="565" t="s">
        <v>1551</v>
      </c>
      <c r="G760" s="398"/>
    </row>
    <row r="761" spans="1:54" ht="24" customHeight="1">
      <c r="A761" s="581">
        <v>7132476795</v>
      </c>
      <c r="B761" s="582" t="s">
        <v>1588</v>
      </c>
      <c r="C761" s="583" t="s">
        <v>96</v>
      </c>
      <c r="D761" s="584">
        <v>22200</v>
      </c>
      <c r="E761" s="585" t="s">
        <v>1580</v>
      </c>
      <c r="F761" s="565" t="s">
        <v>1551</v>
      </c>
      <c r="G761" s="398"/>
    </row>
    <row r="762" spans="1:54" ht="24" customHeight="1">
      <c r="A762" s="581">
        <v>7132409025</v>
      </c>
      <c r="B762" s="582" t="s">
        <v>1589</v>
      </c>
      <c r="C762" s="583" t="s">
        <v>96</v>
      </c>
      <c r="D762" s="584">
        <v>8442</v>
      </c>
      <c r="E762" s="585" t="s">
        <v>1580</v>
      </c>
      <c r="F762" s="565" t="s">
        <v>1551</v>
      </c>
      <c r="G762" s="398"/>
    </row>
    <row r="763" spans="1:54" ht="24" customHeight="1">
      <c r="A763" s="581">
        <v>7132409061</v>
      </c>
      <c r="B763" s="582" t="s">
        <v>1590</v>
      </c>
      <c r="C763" s="583" t="s">
        <v>96</v>
      </c>
      <c r="D763" s="584">
        <v>5373</v>
      </c>
      <c r="E763" s="585" t="s">
        <v>1580</v>
      </c>
      <c r="F763" s="565" t="s">
        <v>1551</v>
      </c>
      <c r="G763" s="398"/>
    </row>
    <row r="764" spans="1:54" ht="24" customHeight="1">
      <c r="A764" s="581">
        <v>7132401672</v>
      </c>
      <c r="B764" s="582" t="s">
        <v>1591</v>
      </c>
      <c r="C764" s="583" t="s">
        <v>96</v>
      </c>
      <c r="D764" s="584">
        <v>6400</v>
      </c>
      <c r="E764" s="585" t="s">
        <v>1580</v>
      </c>
      <c r="F764" s="565" t="s">
        <v>1551</v>
      </c>
      <c r="G764" s="398"/>
    </row>
    <row r="765" spans="1:54" ht="24" customHeight="1">
      <c r="A765" s="581">
        <v>7132476014</v>
      </c>
      <c r="B765" s="582" t="s">
        <v>1592</v>
      </c>
      <c r="C765" s="583" t="s">
        <v>96</v>
      </c>
      <c r="D765" s="584">
        <v>8200</v>
      </c>
      <c r="E765" s="585" t="s">
        <v>1583</v>
      </c>
      <c r="F765" s="565" t="s">
        <v>1551</v>
      </c>
      <c r="G765" s="437" t="s">
        <v>1839</v>
      </c>
    </row>
    <row r="766" spans="1:54" ht="24" customHeight="1">
      <c r="A766" s="581">
        <v>7132409815</v>
      </c>
      <c r="B766" s="582" t="s">
        <v>1593</v>
      </c>
      <c r="C766" s="583" t="s">
        <v>96</v>
      </c>
      <c r="D766" s="584">
        <v>2200</v>
      </c>
      <c r="E766" s="585" t="s">
        <v>1583</v>
      </c>
      <c r="F766" s="565" t="s">
        <v>1551</v>
      </c>
      <c r="G766" s="398"/>
    </row>
    <row r="767" spans="1:54" ht="24" customHeight="1">
      <c r="A767" s="581">
        <v>7132409819</v>
      </c>
      <c r="B767" s="582" t="s">
        <v>1594</v>
      </c>
      <c r="C767" s="583" t="s">
        <v>96</v>
      </c>
      <c r="D767" s="584">
        <v>2200</v>
      </c>
      <c r="E767" s="585" t="s">
        <v>1583</v>
      </c>
      <c r="F767" s="565" t="s">
        <v>1551</v>
      </c>
      <c r="G767" s="398"/>
    </row>
    <row r="768" spans="1:54" ht="24" customHeight="1">
      <c r="A768" s="581"/>
      <c r="B768" s="582" t="s">
        <v>1595</v>
      </c>
      <c r="C768" s="583"/>
      <c r="D768" s="584"/>
      <c r="E768" s="584"/>
      <c r="F768" s="565" t="s">
        <v>1551</v>
      </c>
      <c r="G768" s="398"/>
    </row>
    <row r="769" spans="1:7" ht="24" customHeight="1">
      <c r="A769" s="581">
        <v>7132401669</v>
      </c>
      <c r="B769" s="582" t="s">
        <v>1596</v>
      </c>
      <c r="C769" s="583" t="s">
        <v>96</v>
      </c>
      <c r="D769" s="584">
        <v>6000</v>
      </c>
      <c r="E769" s="585" t="s">
        <v>1583</v>
      </c>
      <c r="F769" s="565" t="s">
        <v>1551</v>
      </c>
      <c r="G769" s="398"/>
    </row>
    <row r="770" spans="1:7" ht="24" customHeight="1">
      <c r="A770" s="581">
        <v>7132476016</v>
      </c>
      <c r="B770" s="582" t="s">
        <v>1597</v>
      </c>
      <c r="C770" s="583" t="s">
        <v>96</v>
      </c>
      <c r="D770" s="584">
        <v>4700</v>
      </c>
      <c r="E770" s="585" t="s">
        <v>1580</v>
      </c>
      <c r="F770" s="565" t="s">
        <v>1551</v>
      </c>
      <c r="G770" s="437" t="s">
        <v>1839</v>
      </c>
    </row>
    <row r="771" spans="1:7" ht="24" customHeight="1">
      <c r="A771" s="581">
        <v>7132476799</v>
      </c>
      <c r="B771" s="582" t="s">
        <v>1598</v>
      </c>
      <c r="C771" s="583" t="s">
        <v>96</v>
      </c>
      <c r="D771" s="584">
        <v>5000</v>
      </c>
      <c r="E771" s="585" t="s">
        <v>1583</v>
      </c>
      <c r="F771" s="565" t="s">
        <v>1551</v>
      </c>
      <c r="G771" s="398"/>
    </row>
    <row r="772" spans="1:7" ht="33" customHeight="1">
      <c r="A772" s="581">
        <v>7132499008</v>
      </c>
      <c r="B772" s="587" t="s">
        <v>1599</v>
      </c>
      <c r="C772" s="583" t="s">
        <v>54</v>
      </c>
      <c r="D772" s="584">
        <v>46000</v>
      </c>
      <c r="E772" s="585" t="s">
        <v>1583</v>
      </c>
      <c r="F772" s="565" t="s">
        <v>1551</v>
      </c>
      <c r="G772" s="398"/>
    </row>
    <row r="773" spans="1:7" ht="45" customHeight="1">
      <c r="A773" s="581">
        <v>7132499023</v>
      </c>
      <c r="B773" s="582" t="s">
        <v>1600</v>
      </c>
      <c r="C773" s="583" t="s">
        <v>96</v>
      </c>
      <c r="D773" s="584">
        <v>58000</v>
      </c>
      <c r="E773" s="585" t="s">
        <v>1580</v>
      </c>
      <c r="F773" s="565" t="s">
        <v>1551</v>
      </c>
      <c r="G773" s="437" t="s">
        <v>1839</v>
      </c>
    </row>
    <row r="774" spans="1:7" ht="24" customHeight="1">
      <c r="A774" s="581"/>
      <c r="B774" s="582" t="s">
        <v>1601</v>
      </c>
      <c r="C774" s="583"/>
      <c r="D774" s="584"/>
      <c r="E774" s="584"/>
      <c r="F774" s="565" t="s">
        <v>1551</v>
      </c>
      <c r="G774" s="398"/>
    </row>
    <row r="775" spans="1:7" ht="24" customHeight="1">
      <c r="A775" s="581">
        <v>7132499029</v>
      </c>
      <c r="B775" s="582" t="s">
        <v>1602</v>
      </c>
      <c r="C775" s="583" t="s">
        <v>96</v>
      </c>
      <c r="D775" s="584">
        <v>12042.38</v>
      </c>
      <c r="E775" s="585" t="s">
        <v>1580</v>
      </c>
      <c r="F775" s="565" t="s">
        <v>1551</v>
      </c>
      <c r="G775" s="398"/>
    </row>
    <row r="776" spans="1:7" ht="24" customHeight="1">
      <c r="A776" s="581">
        <v>7132499044</v>
      </c>
      <c r="B776" s="582" t="s">
        <v>1603</v>
      </c>
      <c r="C776" s="583" t="s">
        <v>96</v>
      </c>
      <c r="D776" s="584">
        <v>20000</v>
      </c>
      <c r="E776" s="585" t="s">
        <v>1583</v>
      </c>
      <c r="F776" s="565" t="s">
        <v>1551</v>
      </c>
      <c r="G776" s="398"/>
    </row>
    <row r="777" spans="1:7" ht="24" customHeight="1">
      <c r="A777" s="465">
        <v>7132420412</v>
      </c>
      <c r="B777" s="582" t="s">
        <v>1604</v>
      </c>
      <c r="C777" s="583" t="s">
        <v>96</v>
      </c>
      <c r="D777" s="584">
        <v>8000</v>
      </c>
      <c r="E777" s="585" t="s">
        <v>1583</v>
      </c>
      <c r="F777" s="565" t="s">
        <v>1551</v>
      </c>
      <c r="G777" s="398"/>
    </row>
    <row r="778" spans="1:7" ht="24" customHeight="1">
      <c r="A778" s="465">
        <v>7132488810</v>
      </c>
      <c r="B778" s="582" t="s">
        <v>1605</v>
      </c>
      <c r="C778" s="583" t="s">
        <v>96</v>
      </c>
      <c r="D778" s="584">
        <v>46525</v>
      </c>
      <c r="E778" s="585" t="s">
        <v>1580</v>
      </c>
      <c r="F778" s="565" t="s">
        <v>1551</v>
      </c>
      <c r="G778" s="398"/>
    </row>
    <row r="779" spans="1:7" ht="24" customHeight="1">
      <c r="A779" s="581">
        <v>7132531017</v>
      </c>
      <c r="B779" s="582" t="s">
        <v>1606</v>
      </c>
      <c r="C779" s="583" t="s">
        <v>96</v>
      </c>
      <c r="D779" s="584">
        <v>6000</v>
      </c>
      <c r="E779" s="585" t="s">
        <v>1583</v>
      </c>
      <c r="F779" s="565" t="s">
        <v>1551</v>
      </c>
      <c r="G779" s="398"/>
    </row>
    <row r="780" spans="1:7" ht="24" customHeight="1">
      <c r="A780" s="581">
        <v>7132486006</v>
      </c>
      <c r="B780" s="582" t="s">
        <v>1607</v>
      </c>
      <c r="C780" s="583" t="s">
        <v>96</v>
      </c>
      <c r="D780" s="584">
        <v>9150</v>
      </c>
      <c r="E780" s="585" t="s">
        <v>1580</v>
      </c>
      <c r="F780" s="565" t="s">
        <v>1551</v>
      </c>
      <c r="G780" s="398"/>
    </row>
    <row r="781" spans="1:7" ht="24" customHeight="1">
      <c r="A781" s="465">
        <v>7132486195</v>
      </c>
      <c r="B781" s="582" t="s">
        <v>1608</v>
      </c>
      <c r="C781" s="583" t="s">
        <v>96</v>
      </c>
      <c r="D781" s="584">
        <v>33100</v>
      </c>
      <c r="E781" s="585" t="s">
        <v>1580</v>
      </c>
      <c r="F781" s="565" t="s">
        <v>1551</v>
      </c>
      <c r="G781" s="398"/>
    </row>
    <row r="782" spans="1:7" ht="24" customHeight="1">
      <c r="A782" s="581">
        <v>7132401202</v>
      </c>
      <c r="B782" s="582" t="s">
        <v>1609</v>
      </c>
      <c r="C782" s="583" t="s">
        <v>96</v>
      </c>
      <c r="D782" s="584">
        <v>6390</v>
      </c>
      <c r="E782" s="585" t="s">
        <v>1580</v>
      </c>
      <c r="F782" s="565" t="s">
        <v>1551</v>
      </c>
      <c r="G782" s="398"/>
    </row>
    <row r="783" spans="1:7" ht="24" customHeight="1">
      <c r="A783" s="581">
        <v>7132420160</v>
      </c>
      <c r="B783" s="582" t="s">
        <v>1610</v>
      </c>
      <c r="C783" s="583" t="s">
        <v>96</v>
      </c>
      <c r="D783" s="584">
        <v>1762.72</v>
      </c>
      <c r="E783" s="585" t="s">
        <v>1580</v>
      </c>
      <c r="F783" s="565" t="s">
        <v>1551</v>
      </c>
      <c r="G783" s="398"/>
    </row>
    <row r="784" spans="1:7" ht="24" customHeight="1">
      <c r="A784" s="465">
        <v>7132486151</v>
      </c>
      <c r="B784" s="588" t="s">
        <v>1611</v>
      </c>
      <c r="C784" s="583" t="s">
        <v>96</v>
      </c>
      <c r="D784" s="584">
        <v>10000</v>
      </c>
      <c r="E784" s="585" t="s">
        <v>1580</v>
      </c>
      <c r="F784" s="565" t="s">
        <v>1551</v>
      </c>
      <c r="G784" s="398"/>
    </row>
    <row r="785" spans="1:7" ht="24" customHeight="1">
      <c r="A785" s="465">
        <v>7131880133</v>
      </c>
      <c r="B785" s="582" t="s">
        <v>1612</v>
      </c>
      <c r="C785" s="583" t="s">
        <v>96</v>
      </c>
      <c r="D785" s="584">
        <v>48000</v>
      </c>
      <c r="E785" s="585" t="s">
        <v>1583</v>
      </c>
      <c r="F785" s="565" t="s">
        <v>1551</v>
      </c>
      <c r="G785" s="398"/>
    </row>
    <row r="786" spans="1:7" ht="24" customHeight="1">
      <c r="A786" s="465">
        <v>7131880134</v>
      </c>
      <c r="B786" s="582" t="s">
        <v>1613</v>
      </c>
      <c r="C786" s="583" t="s">
        <v>96</v>
      </c>
      <c r="D786" s="584">
        <v>36875</v>
      </c>
      <c r="E786" s="585" t="s">
        <v>1580</v>
      </c>
      <c r="F786" s="565" t="s">
        <v>1551</v>
      </c>
      <c r="G786" s="398"/>
    </row>
    <row r="787" spans="1:7" ht="24" customHeight="1">
      <c r="A787" s="581">
        <v>7132486004</v>
      </c>
      <c r="B787" s="589" t="s">
        <v>1614</v>
      </c>
      <c r="C787" s="583" t="s">
        <v>96</v>
      </c>
      <c r="D787" s="584">
        <v>1700</v>
      </c>
      <c r="E787" s="585" t="s">
        <v>1580</v>
      </c>
      <c r="F787" s="565" t="s">
        <v>1551</v>
      </c>
      <c r="G787" s="398"/>
    </row>
    <row r="788" spans="1:7" ht="24" customHeight="1">
      <c r="A788" s="933"/>
      <c r="B788" s="590" t="s">
        <v>1615</v>
      </c>
      <c r="C788" s="591"/>
      <c r="D788" s="592"/>
      <c r="E788" s="398"/>
      <c r="F788" s="502"/>
      <c r="G788" s="398"/>
    </row>
    <row r="789" spans="1:7" ht="24" customHeight="1">
      <c r="A789" s="593">
        <v>7130572150</v>
      </c>
      <c r="B789" s="594" t="s">
        <v>1616</v>
      </c>
      <c r="C789" s="591" t="s">
        <v>40</v>
      </c>
      <c r="D789" s="595">
        <v>66</v>
      </c>
      <c r="E789" s="398"/>
      <c r="F789" s="565" t="s">
        <v>1551</v>
      </c>
      <c r="G789" s="398"/>
    </row>
    <row r="790" spans="1:7" ht="24" customHeight="1">
      <c r="A790" s="593"/>
      <c r="B790" s="594" t="s">
        <v>1617</v>
      </c>
      <c r="C790" s="596"/>
      <c r="D790" s="592"/>
      <c r="E790" s="398"/>
      <c r="F790" s="565"/>
      <c r="G790" s="398"/>
    </row>
    <row r="791" spans="1:7" ht="24" customHeight="1">
      <c r="A791" s="593">
        <v>7130570050</v>
      </c>
      <c r="B791" s="594" t="s">
        <v>1618</v>
      </c>
      <c r="C791" s="596" t="s">
        <v>18</v>
      </c>
      <c r="D791" s="595">
        <v>102</v>
      </c>
      <c r="E791" s="398"/>
      <c r="F791" s="565" t="s">
        <v>1551</v>
      </c>
      <c r="G791" s="398"/>
    </row>
    <row r="792" spans="1:7" ht="24" customHeight="1">
      <c r="A792" s="593">
        <v>7130570160</v>
      </c>
      <c r="B792" s="594" t="s">
        <v>1619</v>
      </c>
      <c r="C792" s="596" t="s">
        <v>18</v>
      </c>
      <c r="D792" s="597">
        <v>161.88999999999999</v>
      </c>
      <c r="E792" s="398"/>
      <c r="F792" s="565" t="s">
        <v>1551</v>
      </c>
      <c r="G792" s="398"/>
    </row>
    <row r="793" spans="1:7" ht="24" customHeight="1">
      <c r="A793" s="593">
        <v>7130570925</v>
      </c>
      <c r="B793" s="594" t="s">
        <v>1620</v>
      </c>
      <c r="C793" s="596" t="s">
        <v>18</v>
      </c>
      <c r="D793" s="597">
        <v>83</v>
      </c>
      <c r="E793" s="398"/>
      <c r="F793" s="565" t="s">
        <v>1551</v>
      </c>
      <c r="G793" s="398"/>
    </row>
    <row r="794" spans="1:7" ht="24" customHeight="1">
      <c r="A794" s="593">
        <v>7130570055</v>
      </c>
      <c r="B794" s="594" t="s">
        <v>1621</v>
      </c>
      <c r="C794" s="596" t="s">
        <v>18</v>
      </c>
      <c r="D794" s="595">
        <v>88</v>
      </c>
      <c r="E794" s="398"/>
      <c r="F794" s="565" t="s">
        <v>1551</v>
      </c>
      <c r="G794" s="398"/>
    </row>
    <row r="795" spans="1:7" ht="24" customHeight="1">
      <c r="A795" s="593">
        <v>7130570055</v>
      </c>
      <c r="B795" s="594" t="s">
        <v>1622</v>
      </c>
      <c r="C795" s="596" t="s">
        <v>18</v>
      </c>
      <c r="D795" s="595">
        <v>94</v>
      </c>
      <c r="E795" s="398"/>
      <c r="F795" s="565" t="s">
        <v>1551</v>
      </c>
      <c r="G795" s="398"/>
    </row>
    <row r="796" spans="1:7" ht="24" customHeight="1">
      <c r="A796" s="593">
        <v>7130570185</v>
      </c>
      <c r="B796" s="594" t="s">
        <v>1623</v>
      </c>
      <c r="C796" s="596" t="s">
        <v>18</v>
      </c>
      <c r="D796" s="597">
        <v>136.9</v>
      </c>
      <c r="E796" s="398"/>
      <c r="F796" s="565" t="s">
        <v>1551</v>
      </c>
      <c r="G796" s="398"/>
    </row>
    <row r="797" spans="1:7" ht="24" customHeight="1">
      <c r="A797" s="593"/>
      <c r="B797" s="594" t="s">
        <v>1624</v>
      </c>
      <c r="C797" s="596"/>
      <c r="D797" s="598"/>
      <c r="E797" s="398"/>
      <c r="F797" s="565"/>
      <c r="G797" s="398"/>
    </row>
    <row r="798" spans="1:7" ht="24" customHeight="1">
      <c r="A798" s="593">
        <v>7130570167</v>
      </c>
      <c r="B798" s="594" t="s">
        <v>1625</v>
      </c>
      <c r="C798" s="596" t="s">
        <v>18</v>
      </c>
      <c r="D798" s="595">
        <v>350</v>
      </c>
      <c r="E798" s="398"/>
      <c r="F798" s="565" t="s">
        <v>1551</v>
      </c>
      <c r="G798" s="398"/>
    </row>
    <row r="799" spans="1:7" ht="32.25" customHeight="1">
      <c r="A799" s="593">
        <v>7130570167</v>
      </c>
      <c r="B799" s="594" t="s">
        <v>1626</v>
      </c>
      <c r="C799" s="596" t="s">
        <v>18</v>
      </c>
      <c r="D799" s="595">
        <v>350</v>
      </c>
      <c r="E799" s="398"/>
      <c r="F799" s="565" t="s">
        <v>1551</v>
      </c>
      <c r="G799" s="398"/>
    </row>
    <row r="800" spans="1:7" ht="24" customHeight="1">
      <c r="A800" s="598"/>
      <c r="B800" s="599" t="s">
        <v>1627</v>
      </c>
      <c r="C800" s="596"/>
      <c r="D800" s="593"/>
      <c r="E800" s="398"/>
      <c r="F800" s="565"/>
      <c r="G800" s="398"/>
    </row>
    <row r="801" spans="1:7" ht="24" customHeight="1">
      <c r="A801" s="593">
        <v>7130570145</v>
      </c>
      <c r="B801" s="599" t="s">
        <v>1628</v>
      </c>
      <c r="C801" s="596" t="s">
        <v>18</v>
      </c>
      <c r="D801" s="595">
        <v>39.11</v>
      </c>
      <c r="E801" s="398"/>
      <c r="F801" s="565" t="s">
        <v>1551</v>
      </c>
      <c r="G801" s="398"/>
    </row>
    <row r="802" spans="1:7" ht="24" customHeight="1">
      <c r="A802" s="593">
        <v>7130570200</v>
      </c>
      <c r="B802" s="594" t="s">
        <v>1629</v>
      </c>
      <c r="C802" s="596" t="s">
        <v>18</v>
      </c>
      <c r="D802" s="595">
        <v>39.11</v>
      </c>
      <c r="E802" s="398"/>
      <c r="F802" s="565" t="s">
        <v>1551</v>
      </c>
      <c r="G802" s="398"/>
    </row>
    <row r="803" spans="1:7" ht="24" customHeight="1">
      <c r="A803" s="598">
        <v>7130570910</v>
      </c>
      <c r="B803" s="594" t="s">
        <v>1630</v>
      </c>
      <c r="C803" s="596" t="s">
        <v>18</v>
      </c>
      <c r="D803" s="595">
        <v>57.51</v>
      </c>
      <c r="E803" s="398"/>
      <c r="F803" s="565" t="s">
        <v>1551</v>
      </c>
      <c r="G803" s="398"/>
    </row>
    <row r="804" spans="1:7" ht="24" customHeight="1">
      <c r="A804" s="593">
        <v>7130560870</v>
      </c>
      <c r="B804" s="594" t="s">
        <v>1631</v>
      </c>
      <c r="C804" s="596" t="s">
        <v>18</v>
      </c>
      <c r="D804" s="596">
        <v>41.106999999999999</v>
      </c>
      <c r="E804" s="398"/>
      <c r="F804" s="565" t="s">
        <v>1551</v>
      </c>
      <c r="G804" s="398"/>
    </row>
    <row r="805" spans="1:7" ht="24" customHeight="1">
      <c r="A805" s="598">
        <v>7130500153</v>
      </c>
      <c r="B805" s="594" t="s">
        <v>1632</v>
      </c>
      <c r="C805" s="596" t="s">
        <v>18</v>
      </c>
      <c r="D805" s="595">
        <v>15</v>
      </c>
      <c r="E805" s="398"/>
      <c r="F805" s="565" t="s">
        <v>1551</v>
      </c>
      <c r="G805" s="398"/>
    </row>
    <row r="806" spans="1:7" ht="24" customHeight="1">
      <c r="A806" s="593">
        <v>7130570915</v>
      </c>
      <c r="B806" s="594" t="s">
        <v>1633</v>
      </c>
      <c r="C806" s="596" t="s">
        <v>18</v>
      </c>
      <c r="D806" s="595">
        <v>6.93</v>
      </c>
      <c r="E806" s="398"/>
      <c r="F806" s="565" t="s">
        <v>1551</v>
      </c>
      <c r="G806" s="398"/>
    </row>
    <row r="807" spans="1:7" ht="26.25" customHeight="1">
      <c r="A807" s="593">
        <v>7130560150</v>
      </c>
      <c r="B807" s="594" t="s">
        <v>1634</v>
      </c>
      <c r="C807" s="596" t="s">
        <v>96</v>
      </c>
      <c r="D807" s="595">
        <v>287</v>
      </c>
      <c r="E807" s="398"/>
      <c r="F807" s="565" t="s">
        <v>1551</v>
      </c>
      <c r="G807" s="398"/>
    </row>
    <row r="808" spans="1:7" ht="24" customHeight="1">
      <c r="A808" s="598">
        <v>7130570205</v>
      </c>
      <c r="B808" s="599" t="s">
        <v>1635</v>
      </c>
      <c r="C808" s="596" t="s">
        <v>18</v>
      </c>
      <c r="D808" s="595">
        <v>121</v>
      </c>
      <c r="E808" s="398"/>
      <c r="F808" s="565" t="s">
        <v>1551</v>
      </c>
      <c r="G808" s="398"/>
    </row>
    <row r="809" spans="1:7" ht="24" customHeight="1">
      <c r="A809" s="593">
        <v>7130570125</v>
      </c>
      <c r="B809" s="599" t="s">
        <v>1636</v>
      </c>
      <c r="C809" s="596" t="s">
        <v>18</v>
      </c>
      <c r="D809" s="595">
        <v>280</v>
      </c>
      <c r="E809" s="398"/>
      <c r="F809" s="565" t="s">
        <v>1551</v>
      </c>
      <c r="G809" s="398"/>
    </row>
    <row r="810" spans="1:7" ht="24" customHeight="1">
      <c r="A810" s="598"/>
      <c r="B810" s="594" t="s">
        <v>1637</v>
      </c>
      <c r="C810" s="596" t="s">
        <v>96</v>
      </c>
      <c r="D810" s="598"/>
      <c r="E810" s="398"/>
      <c r="F810" s="565" t="s">
        <v>1551</v>
      </c>
      <c r="G810" s="398"/>
    </row>
    <row r="811" spans="1:7" ht="24" customHeight="1">
      <c r="A811" s="593">
        <v>7130530601</v>
      </c>
      <c r="B811" s="594" t="s">
        <v>1638</v>
      </c>
      <c r="C811" s="596" t="s">
        <v>96</v>
      </c>
      <c r="D811" s="597">
        <v>2951</v>
      </c>
      <c r="E811" s="398"/>
      <c r="F811" s="565" t="s">
        <v>1551</v>
      </c>
      <c r="G811" s="398"/>
    </row>
    <row r="812" spans="1:7" ht="24" customHeight="1">
      <c r="A812" s="593">
        <v>7130530602</v>
      </c>
      <c r="B812" s="594" t="s">
        <v>1639</v>
      </c>
      <c r="C812" s="596" t="s">
        <v>96</v>
      </c>
      <c r="D812" s="597">
        <v>4506</v>
      </c>
      <c r="E812" s="398"/>
      <c r="F812" s="565" t="s">
        <v>1551</v>
      </c>
      <c r="G812" s="398"/>
    </row>
    <row r="813" spans="1:7" ht="24" customHeight="1">
      <c r="A813" s="593">
        <v>7130530604</v>
      </c>
      <c r="B813" s="594" t="s">
        <v>1640</v>
      </c>
      <c r="C813" s="596" t="s">
        <v>96</v>
      </c>
      <c r="D813" s="595">
        <v>7945.36</v>
      </c>
      <c r="E813" s="398"/>
      <c r="F813" s="565" t="s">
        <v>1551</v>
      </c>
      <c r="G813" s="398"/>
    </row>
    <row r="814" spans="1:7" ht="24" customHeight="1">
      <c r="A814" s="593">
        <v>7130530604</v>
      </c>
      <c r="B814" s="594" t="s">
        <v>1641</v>
      </c>
      <c r="C814" s="596" t="s">
        <v>96</v>
      </c>
      <c r="D814" s="595">
        <v>5368</v>
      </c>
      <c r="E814" s="398"/>
      <c r="F814" s="565" t="s">
        <v>1551</v>
      </c>
      <c r="G814" s="398"/>
    </row>
    <row r="815" spans="1:7" ht="24" customHeight="1">
      <c r="A815" s="593">
        <v>7130530608</v>
      </c>
      <c r="B815" s="594" t="s">
        <v>1642</v>
      </c>
      <c r="C815" s="596" t="s">
        <v>96</v>
      </c>
      <c r="D815" s="595">
        <v>4900</v>
      </c>
      <c r="E815" s="398"/>
      <c r="F815" s="565" t="s">
        <v>1551</v>
      </c>
      <c r="G815" s="398"/>
    </row>
    <row r="816" spans="1:7" ht="24" customHeight="1">
      <c r="A816" s="598"/>
      <c r="B816" s="594" t="s">
        <v>1643</v>
      </c>
      <c r="C816" s="596"/>
      <c r="D816" s="600"/>
      <c r="E816" s="398"/>
      <c r="F816" s="565" t="s">
        <v>1551</v>
      </c>
      <c r="G816" s="398"/>
    </row>
    <row r="817" spans="1:7" ht="24" customHeight="1">
      <c r="A817" s="593">
        <v>7130570230</v>
      </c>
      <c r="B817" s="594" t="s">
        <v>1644</v>
      </c>
      <c r="C817" s="596" t="s">
        <v>18</v>
      </c>
      <c r="D817" s="595">
        <v>62.9</v>
      </c>
      <c r="E817" s="398"/>
      <c r="F817" s="565" t="s">
        <v>1551</v>
      </c>
      <c r="G817" s="398"/>
    </row>
    <row r="818" spans="1:7" ht="24" customHeight="1">
      <c r="A818" s="593">
        <v>7130570230</v>
      </c>
      <c r="B818" s="594" t="s">
        <v>1645</v>
      </c>
      <c r="C818" s="596" t="s">
        <v>18</v>
      </c>
      <c r="D818" s="595">
        <v>62.9</v>
      </c>
      <c r="E818" s="398"/>
      <c r="F818" s="565" t="s">
        <v>1551</v>
      </c>
      <c r="G818" s="398"/>
    </row>
    <row r="819" spans="1:7" ht="24" customHeight="1">
      <c r="A819" s="593">
        <v>7130500152</v>
      </c>
      <c r="B819" s="594" t="s">
        <v>1646</v>
      </c>
      <c r="C819" s="596" t="s">
        <v>18</v>
      </c>
      <c r="D819" s="597">
        <v>127.08</v>
      </c>
      <c r="E819" s="398"/>
      <c r="F819" s="565" t="s">
        <v>1551</v>
      </c>
      <c r="G819" s="398"/>
    </row>
    <row r="820" spans="1:7" ht="35.25" customHeight="1">
      <c r="A820" s="601"/>
      <c r="B820" s="594" t="s">
        <v>1647</v>
      </c>
      <c r="C820" s="601"/>
      <c r="D820" s="593"/>
      <c r="E820" s="398"/>
      <c r="F820" s="565" t="s">
        <v>1551</v>
      </c>
      <c r="G820" s="398"/>
    </row>
    <row r="821" spans="1:7" ht="24" customHeight="1">
      <c r="A821" s="593">
        <v>7130530611</v>
      </c>
      <c r="B821" s="592" t="s">
        <v>1648</v>
      </c>
      <c r="C821" s="596" t="s">
        <v>100</v>
      </c>
      <c r="D821" s="597">
        <v>17001</v>
      </c>
      <c r="E821" s="398"/>
      <c r="F821" s="565" t="s">
        <v>1551</v>
      </c>
      <c r="G821" s="398"/>
    </row>
    <row r="822" spans="1:7" ht="24" customHeight="1">
      <c r="A822" s="593">
        <v>7130530613</v>
      </c>
      <c r="B822" s="592" t="s">
        <v>1649</v>
      </c>
      <c r="C822" s="596" t="s">
        <v>100</v>
      </c>
      <c r="D822" s="597">
        <v>20602</v>
      </c>
      <c r="E822" s="398"/>
      <c r="F822" s="565" t="s">
        <v>1551</v>
      </c>
      <c r="G822" s="398"/>
    </row>
    <row r="823" spans="1:7" ht="24" customHeight="1">
      <c r="A823" s="593">
        <v>7130530615</v>
      </c>
      <c r="B823" s="592" t="s">
        <v>1650</v>
      </c>
      <c r="C823" s="596" t="s">
        <v>100</v>
      </c>
      <c r="D823" s="597">
        <v>32000</v>
      </c>
      <c r="E823" s="398"/>
      <c r="F823" s="565" t="s">
        <v>1551</v>
      </c>
      <c r="G823" s="398"/>
    </row>
    <row r="824" spans="1:7" ht="24" customHeight="1">
      <c r="A824" s="593">
        <v>7130530616</v>
      </c>
      <c r="B824" s="592" t="s">
        <v>1651</v>
      </c>
      <c r="C824" s="596" t="s">
        <v>100</v>
      </c>
      <c r="D824" s="597">
        <v>41500</v>
      </c>
      <c r="E824" s="398"/>
      <c r="F824" s="565" t="s">
        <v>1551</v>
      </c>
      <c r="G824" s="398"/>
    </row>
    <row r="825" spans="1:7" ht="24" customHeight="1">
      <c r="A825" s="593">
        <v>7130530619</v>
      </c>
      <c r="B825" s="592" t="s">
        <v>1652</v>
      </c>
      <c r="C825" s="596" t="s">
        <v>100</v>
      </c>
      <c r="D825" s="597">
        <v>76531</v>
      </c>
      <c r="E825" s="398"/>
      <c r="F825" s="565" t="s">
        <v>1551</v>
      </c>
      <c r="G825" s="398"/>
    </row>
    <row r="826" spans="1:7" ht="24" customHeight="1">
      <c r="A826" s="593">
        <v>7130530633</v>
      </c>
      <c r="B826" s="594" t="s">
        <v>1653</v>
      </c>
      <c r="C826" s="596" t="s">
        <v>100</v>
      </c>
      <c r="D826" s="597">
        <v>140001</v>
      </c>
      <c r="E826" s="398"/>
      <c r="F826" s="565" t="s">
        <v>1551</v>
      </c>
      <c r="G826" s="398"/>
    </row>
    <row r="827" spans="1:7" ht="24" customHeight="1">
      <c r="A827" s="593">
        <v>7130530625</v>
      </c>
      <c r="B827" s="594" t="s">
        <v>1654</v>
      </c>
      <c r="C827" s="596" t="s">
        <v>100</v>
      </c>
      <c r="D827" s="595">
        <v>181100</v>
      </c>
      <c r="E827" s="398"/>
      <c r="F827" s="565" t="s">
        <v>1551</v>
      </c>
      <c r="G827" s="398"/>
    </row>
    <row r="828" spans="1:7" ht="33.75" customHeight="1">
      <c r="A828" s="593">
        <v>7130530611</v>
      </c>
      <c r="B828" s="594" t="s">
        <v>1655</v>
      </c>
      <c r="C828" s="596" t="s">
        <v>100</v>
      </c>
      <c r="D828" s="595">
        <v>14752</v>
      </c>
      <c r="E828" s="398"/>
      <c r="F828" s="565" t="s">
        <v>1551</v>
      </c>
      <c r="G828" s="398"/>
    </row>
    <row r="829" spans="1:7" ht="33.75" customHeight="1">
      <c r="A829" s="593">
        <v>7130530638</v>
      </c>
      <c r="B829" s="594" t="s">
        <v>1656</v>
      </c>
      <c r="C829" s="596" t="s">
        <v>96</v>
      </c>
      <c r="D829" s="595">
        <v>21511</v>
      </c>
      <c r="E829" s="398"/>
      <c r="F829" s="565" t="s">
        <v>1551</v>
      </c>
      <c r="G829" s="398"/>
    </row>
    <row r="830" spans="1:7" ht="33.75" customHeight="1">
      <c r="A830" s="593">
        <v>7130530217</v>
      </c>
      <c r="B830" s="594" t="s">
        <v>1657</v>
      </c>
      <c r="C830" s="596" t="s">
        <v>96</v>
      </c>
      <c r="D830" s="595">
        <v>75506</v>
      </c>
      <c r="E830" s="398"/>
      <c r="F830" s="565" t="s">
        <v>1551</v>
      </c>
      <c r="G830" s="398"/>
    </row>
    <row r="831" spans="1:7" ht="33.75" customHeight="1">
      <c r="A831" s="593">
        <v>7130530223</v>
      </c>
      <c r="B831" s="594" t="s">
        <v>1658</v>
      </c>
      <c r="C831" s="596" t="s">
        <v>96</v>
      </c>
      <c r="D831" s="602">
        <v>659111</v>
      </c>
      <c r="E831" s="398"/>
      <c r="F831" s="565" t="s">
        <v>1551</v>
      </c>
      <c r="G831" s="398"/>
    </row>
    <row r="832" spans="1:7" ht="33.75" customHeight="1">
      <c r="A832" s="593">
        <v>7130500084</v>
      </c>
      <c r="B832" s="594" t="s">
        <v>1659</v>
      </c>
      <c r="C832" s="596" t="s">
        <v>18</v>
      </c>
      <c r="D832" s="595">
        <v>15</v>
      </c>
      <c r="E832" s="398"/>
      <c r="F832" s="565" t="s">
        <v>1551</v>
      </c>
      <c r="G832" s="398"/>
    </row>
    <row r="833" spans="1:7" ht="24" customHeight="1">
      <c r="A833" s="593">
        <v>7130570065</v>
      </c>
      <c r="B833" s="594" t="s">
        <v>1660</v>
      </c>
      <c r="C833" s="596" t="s">
        <v>18</v>
      </c>
      <c r="D833" s="602">
        <v>100</v>
      </c>
      <c r="E833" s="398"/>
      <c r="F833" s="565" t="s">
        <v>1551</v>
      </c>
      <c r="G833" s="398"/>
    </row>
    <row r="834" spans="1:7" ht="24" customHeight="1">
      <c r="A834" s="593">
        <v>7130578361</v>
      </c>
      <c r="B834" s="594" t="s">
        <v>1661</v>
      </c>
      <c r="C834" s="596" t="s">
        <v>96</v>
      </c>
      <c r="D834" s="602">
        <v>31901</v>
      </c>
      <c r="E834" s="398"/>
      <c r="F834" s="565" t="s">
        <v>1551</v>
      </c>
      <c r="G834" s="398"/>
    </row>
    <row r="835" spans="1:7" ht="45" customHeight="1">
      <c r="A835" s="593">
        <v>7132220002</v>
      </c>
      <c r="B835" s="594" t="s">
        <v>1882</v>
      </c>
      <c r="C835" s="596" t="s">
        <v>100</v>
      </c>
      <c r="D835" s="602">
        <v>4784428</v>
      </c>
      <c r="E835" s="594" t="s">
        <v>1882</v>
      </c>
      <c r="F835" s="565" t="s">
        <v>1551</v>
      </c>
      <c r="G835" s="909" t="s">
        <v>1354</v>
      </c>
    </row>
    <row r="836" spans="1:7" ht="49.5" customHeight="1">
      <c r="A836" s="593">
        <v>7132220006</v>
      </c>
      <c r="B836" s="594" t="s">
        <v>1883</v>
      </c>
      <c r="C836" s="596" t="s">
        <v>100</v>
      </c>
      <c r="D836" s="602">
        <v>5872034</v>
      </c>
      <c r="E836" s="594" t="s">
        <v>1883</v>
      </c>
      <c r="F836" s="565" t="s">
        <v>1551</v>
      </c>
      <c r="G836" s="909" t="s">
        <v>1354</v>
      </c>
    </row>
    <row r="837" spans="1:7" ht="30">
      <c r="A837" s="593"/>
      <c r="B837" s="594" t="s">
        <v>1884</v>
      </c>
      <c r="C837" s="596"/>
      <c r="D837" s="602"/>
      <c r="E837" s="594"/>
      <c r="F837" s="565" t="s">
        <v>1551</v>
      </c>
      <c r="G837" s="909" t="s">
        <v>1354</v>
      </c>
    </row>
    <row r="838" spans="1:7" ht="39.75" customHeight="1">
      <c r="A838" s="593">
        <v>7131941004</v>
      </c>
      <c r="B838" s="594" t="s">
        <v>1885</v>
      </c>
      <c r="C838" s="596" t="s">
        <v>6</v>
      </c>
      <c r="D838" s="602">
        <v>3056200</v>
      </c>
      <c r="E838" s="594" t="s">
        <v>1885</v>
      </c>
      <c r="F838" s="565" t="s">
        <v>1551</v>
      </c>
      <c r="G838" s="909" t="s">
        <v>1354</v>
      </c>
    </row>
    <row r="839" spans="1:7" ht="38.25">
      <c r="A839" s="593">
        <v>7131941005</v>
      </c>
      <c r="B839" s="594" t="s">
        <v>1886</v>
      </c>
      <c r="C839" s="596" t="s">
        <v>6</v>
      </c>
      <c r="D839" s="602">
        <v>4407300</v>
      </c>
      <c r="E839" s="594" t="s">
        <v>1886</v>
      </c>
      <c r="F839" s="565" t="s">
        <v>1551</v>
      </c>
      <c r="G839" s="909" t="s">
        <v>1354</v>
      </c>
    </row>
    <row r="840" spans="1:7" ht="30">
      <c r="A840" s="593">
        <v>7131941006</v>
      </c>
      <c r="B840" s="594" t="s">
        <v>1887</v>
      </c>
      <c r="C840" s="596" t="s">
        <v>6</v>
      </c>
      <c r="D840" s="602">
        <v>2843800</v>
      </c>
      <c r="E840" s="594" t="s">
        <v>1887</v>
      </c>
      <c r="F840" s="565" t="s">
        <v>1551</v>
      </c>
      <c r="G840" s="909" t="s">
        <v>1354</v>
      </c>
    </row>
    <row r="841" spans="1:7" ht="30">
      <c r="A841" s="593">
        <v>7131941007</v>
      </c>
      <c r="B841" s="594" t="s">
        <v>1888</v>
      </c>
      <c r="C841" s="596" t="s">
        <v>6</v>
      </c>
      <c r="D841" s="602">
        <v>3809040</v>
      </c>
      <c r="E841" s="594" t="s">
        <v>1888</v>
      </c>
      <c r="F841" s="565" t="s">
        <v>1551</v>
      </c>
      <c r="G841" s="909" t="s">
        <v>1354</v>
      </c>
    </row>
    <row r="842" spans="1:7" ht="30">
      <c r="A842" s="593"/>
      <c r="B842" s="594" t="s">
        <v>1889</v>
      </c>
      <c r="C842" s="596"/>
      <c r="D842" s="602"/>
      <c r="E842" s="594"/>
      <c r="F842" s="565" t="s">
        <v>1551</v>
      </c>
      <c r="G842" s="909" t="s">
        <v>1354</v>
      </c>
    </row>
    <row r="843" spans="1:7" ht="30">
      <c r="A843" s="593">
        <v>7130352011</v>
      </c>
      <c r="B843" s="594" t="s">
        <v>1890</v>
      </c>
      <c r="C843" s="596" t="s">
        <v>96</v>
      </c>
      <c r="D843" s="602">
        <v>53100</v>
      </c>
      <c r="E843" s="594" t="s">
        <v>1890</v>
      </c>
      <c r="F843" s="565" t="s">
        <v>1551</v>
      </c>
      <c r="G843" s="909" t="s">
        <v>1354</v>
      </c>
    </row>
    <row r="844" spans="1:7" ht="30">
      <c r="A844" s="593">
        <v>7130352012</v>
      </c>
      <c r="B844" s="594" t="s">
        <v>1891</v>
      </c>
      <c r="C844" s="596" t="s">
        <v>96</v>
      </c>
      <c r="D844" s="602">
        <v>56640</v>
      </c>
      <c r="E844" s="594" t="s">
        <v>1891</v>
      </c>
      <c r="F844" s="565" t="s">
        <v>1551</v>
      </c>
      <c r="G844" s="909" t="s">
        <v>1354</v>
      </c>
    </row>
    <row r="845" spans="1:7" ht="30">
      <c r="A845" s="593">
        <v>7130352013</v>
      </c>
      <c r="B845" s="594" t="s">
        <v>1892</v>
      </c>
      <c r="C845" s="596" t="s">
        <v>96</v>
      </c>
      <c r="D845" s="602">
        <v>57938</v>
      </c>
      <c r="E845" s="594" t="s">
        <v>1892</v>
      </c>
      <c r="F845" s="565" t="s">
        <v>1551</v>
      </c>
      <c r="G845" s="909" t="s">
        <v>1354</v>
      </c>
    </row>
    <row r="846" spans="1:7" ht="30">
      <c r="A846" s="593">
        <v>7130352014</v>
      </c>
      <c r="B846" s="594" t="s">
        <v>1893</v>
      </c>
      <c r="C846" s="596" t="s">
        <v>54</v>
      </c>
      <c r="D846" s="602">
        <v>850</v>
      </c>
      <c r="E846" s="594" t="s">
        <v>1893</v>
      </c>
      <c r="F846" s="565" t="s">
        <v>1551</v>
      </c>
      <c r="G846" s="909" t="s">
        <v>1354</v>
      </c>
    </row>
    <row r="847" spans="1:7" ht="30">
      <c r="A847" s="593"/>
      <c r="B847" s="594" t="s">
        <v>1894</v>
      </c>
      <c r="C847" s="596"/>
      <c r="D847" s="602"/>
      <c r="E847" s="594"/>
      <c r="F847" s="565" t="s">
        <v>1551</v>
      </c>
      <c r="G847" s="909" t="s">
        <v>1354</v>
      </c>
    </row>
    <row r="848" spans="1:7" ht="30">
      <c r="A848" s="593">
        <v>7130311015</v>
      </c>
      <c r="B848" s="594" t="s">
        <v>1895</v>
      </c>
      <c r="C848" s="596" t="s">
        <v>377</v>
      </c>
      <c r="D848" s="602">
        <v>129</v>
      </c>
      <c r="E848" s="594" t="s">
        <v>1895</v>
      </c>
      <c r="F848" s="565" t="s">
        <v>1551</v>
      </c>
      <c r="G848" s="909" t="s">
        <v>1354</v>
      </c>
    </row>
    <row r="849" spans="1:7" ht="30">
      <c r="A849" s="593">
        <v>7130311016</v>
      </c>
      <c r="B849" s="594" t="s">
        <v>1896</v>
      </c>
      <c r="C849" s="596" t="s">
        <v>377</v>
      </c>
      <c r="D849" s="602">
        <v>165</v>
      </c>
      <c r="E849" s="594" t="s">
        <v>1896</v>
      </c>
      <c r="F849" s="565" t="s">
        <v>1551</v>
      </c>
      <c r="G849" s="909" t="s">
        <v>1354</v>
      </c>
    </row>
    <row r="850" spans="1:7" ht="30">
      <c r="A850" s="593">
        <v>7130311017</v>
      </c>
      <c r="B850" s="594" t="s">
        <v>1897</v>
      </c>
      <c r="C850" s="596" t="s">
        <v>377</v>
      </c>
      <c r="D850" s="602">
        <v>241</v>
      </c>
      <c r="E850" s="594" t="s">
        <v>1897</v>
      </c>
      <c r="F850" s="565" t="s">
        <v>1551</v>
      </c>
      <c r="G850" s="909" t="s">
        <v>1354</v>
      </c>
    </row>
    <row r="851" spans="1:7" ht="30">
      <c r="A851" s="593">
        <v>7130311018</v>
      </c>
      <c r="B851" s="594" t="s">
        <v>1898</v>
      </c>
      <c r="C851" s="596" t="s">
        <v>377</v>
      </c>
      <c r="D851" s="602">
        <v>316</v>
      </c>
      <c r="E851" s="594" t="s">
        <v>1898</v>
      </c>
      <c r="F851" s="565" t="s">
        <v>1551</v>
      </c>
      <c r="G851" s="909" t="s">
        <v>1354</v>
      </c>
    </row>
    <row r="852" spans="1:7" ht="30">
      <c r="A852" s="593">
        <v>7130311019</v>
      </c>
      <c r="B852" s="594" t="s">
        <v>1899</v>
      </c>
      <c r="C852" s="596" t="s">
        <v>377</v>
      </c>
      <c r="D852" s="602">
        <v>386</v>
      </c>
      <c r="E852" s="594" t="s">
        <v>1899</v>
      </c>
      <c r="F852" s="565" t="s">
        <v>1551</v>
      </c>
      <c r="G852" s="909" t="s">
        <v>1354</v>
      </c>
    </row>
    <row r="853" spans="1:7" ht="30">
      <c r="A853" s="593">
        <v>7130310093</v>
      </c>
      <c r="B853" s="594" t="s">
        <v>1900</v>
      </c>
      <c r="C853" s="596" t="s">
        <v>377</v>
      </c>
      <c r="D853" s="602">
        <v>476</v>
      </c>
      <c r="E853" s="594" t="s">
        <v>1900</v>
      </c>
      <c r="F853" s="565" t="s">
        <v>1551</v>
      </c>
      <c r="G853" s="909" t="s">
        <v>1354</v>
      </c>
    </row>
    <row r="854" spans="1:7" ht="30">
      <c r="A854" s="593">
        <v>7130311020</v>
      </c>
      <c r="B854" s="594" t="s">
        <v>1901</v>
      </c>
      <c r="C854" s="596" t="s">
        <v>377</v>
      </c>
      <c r="D854" s="602">
        <v>565</v>
      </c>
      <c r="E854" s="594" t="s">
        <v>1901</v>
      </c>
      <c r="F854" s="565" t="s">
        <v>1551</v>
      </c>
      <c r="G854" s="909" t="s">
        <v>1354</v>
      </c>
    </row>
    <row r="855" spans="1:7" ht="30">
      <c r="A855" s="593">
        <v>7130311021</v>
      </c>
      <c r="B855" s="594" t="s">
        <v>1902</v>
      </c>
      <c r="C855" s="596" t="s">
        <v>377</v>
      </c>
      <c r="D855" s="602">
        <v>695</v>
      </c>
      <c r="E855" s="594" t="s">
        <v>1902</v>
      </c>
      <c r="F855" s="565" t="s">
        <v>1551</v>
      </c>
      <c r="G855" s="909" t="s">
        <v>1354</v>
      </c>
    </row>
    <row r="856" spans="1:7" ht="30">
      <c r="A856" s="593">
        <v>7130311031</v>
      </c>
      <c r="B856" s="594" t="s">
        <v>1903</v>
      </c>
      <c r="C856" s="596" t="s">
        <v>377</v>
      </c>
      <c r="D856" s="602">
        <v>875</v>
      </c>
      <c r="E856" s="594" t="s">
        <v>1903</v>
      </c>
      <c r="F856" s="565" t="s">
        <v>1551</v>
      </c>
      <c r="G856" s="909" t="s">
        <v>1354</v>
      </c>
    </row>
    <row r="857" spans="1:7" ht="30">
      <c r="A857" s="593">
        <v>7130311032</v>
      </c>
      <c r="B857" s="594" t="s">
        <v>1904</v>
      </c>
      <c r="C857" s="596" t="s">
        <v>377</v>
      </c>
      <c r="D857" s="602">
        <v>1063</v>
      </c>
      <c r="E857" s="594" t="s">
        <v>1904</v>
      </c>
      <c r="F857" s="565" t="s">
        <v>1551</v>
      </c>
      <c r="G857" s="909" t="s">
        <v>1354</v>
      </c>
    </row>
    <row r="858" spans="1:7" ht="30">
      <c r="A858" s="593">
        <v>7130310094</v>
      </c>
      <c r="B858" s="594" t="s">
        <v>1905</v>
      </c>
      <c r="C858" s="596" t="s">
        <v>377</v>
      </c>
      <c r="D858" s="602">
        <v>1340</v>
      </c>
      <c r="E858" s="594" t="s">
        <v>1905</v>
      </c>
      <c r="F858" s="565" t="s">
        <v>1551</v>
      </c>
      <c r="G858" s="909" t="s">
        <v>1354</v>
      </c>
    </row>
    <row r="859" spans="1:7" ht="30">
      <c r="A859" s="593">
        <v>7130870011</v>
      </c>
      <c r="B859" s="594" t="s">
        <v>1906</v>
      </c>
      <c r="C859" s="596" t="s">
        <v>96</v>
      </c>
      <c r="D859" s="602">
        <v>12015</v>
      </c>
      <c r="E859" s="594" t="s">
        <v>1906</v>
      </c>
      <c r="F859" s="565" t="s">
        <v>1551</v>
      </c>
      <c r="G859" s="909" t="s">
        <v>1354</v>
      </c>
    </row>
    <row r="860" spans="1:7" ht="30">
      <c r="A860" s="593">
        <v>7130870012</v>
      </c>
      <c r="B860" s="594" t="s">
        <v>1907</v>
      </c>
      <c r="C860" s="596" t="s">
        <v>96</v>
      </c>
      <c r="D860" s="602">
        <v>9702</v>
      </c>
      <c r="E860" s="594" t="s">
        <v>1907</v>
      </c>
      <c r="F860" s="565" t="s">
        <v>1551</v>
      </c>
      <c r="G860" s="909" t="s">
        <v>1354</v>
      </c>
    </row>
    <row r="861" spans="1:7" ht="30">
      <c r="A861" s="593">
        <v>7132490002</v>
      </c>
      <c r="B861" s="594" t="s">
        <v>1908</v>
      </c>
      <c r="C861" s="596" t="s">
        <v>1909</v>
      </c>
      <c r="D861" s="602">
        <v>1300</v>
      </c>
      <c r="E861" s="594" t="s">
        <v>1908</v>
      </c>
      <c r="F861" s="565" t="s">
        <v>1551</v>
      </c>
      <c r="G861" s="909" t="s">
        <v>1354</v>
      </c>
    </row>
    <row r="862" spans="1:7" ht="30">
      <c r="A862" s="593">
        <v>7130870014</v>
      </c>
      <c r="B862" s="594" t="s">
        <v>1910</v>
      </c>
      <c r="C862" s="596" t="s">
        <v>202</v>
      </c>
      <c r="D862" s="602">
        <v>282</v>
      </c>
      <c r="E862" s="594" t="s">
        <v>1910</v>
      </c>
      <c r="F862" s="565" t="s">
        <v>1551</v>
      </c>
      <c r="G862" s="909" t="s">
        <v>1354</v>
      </c>
    </row>
    <row r="863" spans="1:7" ht="30">
      <c r="A863" s="593">
        <v>7132461002</v>
      </c>
      <c r="B863" s="594" t="s">
        <v>1911</v>
      </c>
      <c r="C863" s="596" t="s">
        <v>202</v>
      </c>
      <c r="D863" s="602">
        <v>2272</v>
      </c>
      <c r="E863" s="594" t="s">
        <v>1911</v>
      </c>
      <c r="F863" s="565" t="s">
        <v>1551</v>
      </c>
      <c r="G863" s="909" t="s">
        <v>1354</v>
      </c>
    </row>
    <row r="864" spans="1:7" ht="30">
      <c r="A864" s="593"/>
      <c r="B864" s="594" t="s">
        <v>1912</v>
      </c>
      <c r="C864" s="596"/>
      <c r="D864" s="602"/>
      <c r="E864" s="594"/>
      <c r="F864" s="565" t="s">
        <v>1551</v>
      </c>
      <c r="G864" s="909" t="s">
        <v>1354</v>
      </c>
    </row>
    <row r="865" spans="1:7" ht="95.25" customHeight="1">
      <c r="A865" s="593">
        <v>7131941008</v>
      </c>
      <c r="B865" s="594" t="s">
        <v>1913</v>
      </c>
      <c r="C865" s="596" t="s">
        <v>96</v>
      </c>
      <c r="D865" s="602">
        <v>4316204</v>
      </c>
      <c r="E865" s="594" t="s">
        <v>1913</v>
      </c>
      <c r="F865" s="565" t="s">
        <v>1551</v>
      </c>
      <c r="G865" s="909" t="s">
        <v>1354</v>
      </c>
    </row>
    <row r="866" spans="1:7" ht="94.5" customHeight="1">
      <c r="A866" s="593">
        <v>7131941009</v>
      </c>
      <c r="B866" s="594" t="s">
        <v>1914</v>
      </c>
      <c r="C866" s="596" t="s">
        <v>96</v>
      </c>
      <c r="D866" s="602">
        <v>3280872</v>
      </c>
      <c r="E866" s="594" t="s">
        <v>1914</v>
      </c>
      <c r="F866" s="565" t="s">
        <v>1551</v>
      </c>
      <c r="G866" s="909" t="s">
        <v>1354</v>
      </c>
    </row>
    <row r="867" spans="1:7" ht="93" customHeight="1">
      <c r="A867" s="593">
        <v>7131941010</v>
      </c>
      <c r="B867" s="594" t="s">
        <v>1915</v>
      </c>
      <c r="C867" s="596" t="s">
        <v>96</v>
      </c>
      <c r="D867" s="602">
        <v>2669396</v>
      </c>
      <c r="E867" s="594" t="s">
        <v>1915</v>
      </c>
      <c r="F867" s="565" t="s">
        <v>1551</v>
      </c>
      <c r="G867" s="909" t="s">
        <v>1354</v>
      </c>
    </row>
    <row r="868" spans="1:7" ht="89.25">
      <c r="A868" s="593">
        <v>7131941011</v>
      </c>
      <c r="B868" s="594" t="s">
        <v>1916</v>
      </c>
      <c r="C868" s="596" t="s">
        <v>96</v>
      </c>
      <c r="D868" s="602">
        <v>2357050</v>
      </c>
      <c r="E868" s="594" t="s">
        <v>1916</v>
      </c>
      <c r="F868" s="565" t="s">
        <v>1551</v>
      </c>
      <c r="G868" s="909" t="s">
        <v>1354</v>
      </c>
    </row>
    <row r="869" spans="1:7" ht="30">
      <c r="A869" s="593">
        <v>7130310091</v>
      </c>
      <c r="B869" s="594" t="s">
        <v>1917</v>
      </c>
      <c r="C869" s="596" t="s">
        <v>202</v>
      </c>
      <c r="D869" s="602">
        <v>1066</v>
      </c>
      <c r="E869" s="594" t="s">
        <v>1917</v>
      </c>
      <c r="F869" s="565" t="s">
        <v>1551</v>
      </c>
      <c r="G869" s="909" t="s">
        <v>1354</v>
      </c>
    </row>
    <row r="870" spans="1:7" ht="156.75" customHeight="1">
      <c r="A870" s="593">
        <v>7131960012</v>
      </c>
      <c r="B870" s="594" t="s">
        <v>1918</v>
      </c>
      <c r="C870" s="596" t="s">
        <v>100</v>
      </c>
      <c r="D870" s="602">
        <v>1700366.33</v>
      </c>
      <c r="E870" s="594" t="s">
        <v>1918</v>
      </c>
      <c r="F870" s="565" t="s">
        <v>1551</v>
      </c>
      <c r="G870" s="909" t="s">
        <v>1354</v>
      </c>
    </row>
    <row r="871" spans="1:7" ht="186.75">
      <c r="A871" s="593">
        <v>7131960013</v>
      </c>
      <c r="B871" s="594" t="s">
        <v>1919</v>
      </c>
      <c r="C871" s="596" t="s">
        <v>100</v>
      </c>
      <c r="D871" s="602">
        <v>1700366.33</v>
      </c>
      <c r="E871" s="594" t="s">
        <v>1919</v>
      </c>
      <c r="F871" s="565" t="s">
        <v>1551</v>
      </c>
      <c r="G871" s="909" t="s">
        <v>1354</v>
      </c>
    </row>
    <row r="872" spans="1:7" ht="158.25">
      <c r="A872" s="593">
        <v>7131960014</v>
      </c>
      <c r="B872" s="594" t="s">
        <v>1920</v>
      </c>
      <c r="C872" s="596" t="s">
        <v>100</v>
      </c>
      <c r="D872" s="602">
        <v>1168060.33</v>
      </c>
      <c r="E872" s="594" t="s">
        <v>1920</v>
      </c>
      <c r="F872" s="565" t="s">
        <v>1551</v>
      </c>
      <c r="G872" s="909" t="s">
        <v>1354</v>
      </c>
    </row>
    <row r="873" spans="1:7" ht="144">
      <c r="A873" s="593">
        <v>7131960015</v>
      </c>
      <c r="B873" s="594" t="s">
        <v>1921</v>
      </c>
      <c r="C873" s="596" t="s">
        <v>100</v>
      </c>
      <c r="D873" s="602">
        <v>1168060.33</v>
      </c>
      <c r="E873" s="594" t="s">
        <v>1921</v>
      </c>
      <c r="F873" s="565" t="s">
        <v>1551</v>
      </c>
      <c r="G873" s="909" t="s">
        <v>1354</v>
      </c>
    </row>
    <row r="874" spans="1:7" ht="30">
      <c r="A874" s="593">
        <v>7132230001</v>
      </c>
      <c r="B874" s="594" t="s">
        <v>1922</v>
      </c>
      <c r="C874" s="596" t="s">
        <v>100</v>
      </c>
      <c r="D874" s="602">
        <v>48852</v>
      </c>
      <c r="E874" s="594" t="s">
        <v>1922</v>
      </c>
      <c r="F874" s="565" t="s">
        <v>1551</v>
      </c>
      <c r="G874" s="909" t="s">
        <v>1354</v>
      </c>
    </row>
    <row r="875" spans="1:7" ht="30">
      <c r="A875" s="593">
        <v>7132230003</v>
      </c>
      <c r="B875" s="594" t="s">
        <v>1923</v>
      </c>
      <c r="C875" s="596" t="s">
        <v>100</v>
      </c>
      <c r="D875" s="602">
        <v>48852</v>
      </c>
      <c r="E875" s="594" t="s">
        <v>1923</v>
      </c>
      <c r="F875" s="565" t="s">
        <v>1551</v>
      </c>
      <c r="G875" s="909" t="s">
        <v>1354</v>
      </c>
    </row>
    <row r="876" spans="1:7" ht="30">
      <c r="A876" s="593">
        <v>7132230004</v>
      </c>
      <c r="B876" s="594" t="s">
        <v>1924</v>
      </c>
      <c r="C876" s="596" t="s">
        <v>100</v>
      </c>
      <c r="D876" s="602">
        <v>97704</v>
      </c>
      <c r="E876" s="594" t="s">
        <v>1924</v>
      </c>
      <c r="F876" s="565" t="s">
        <v>1551</v>
      </c>
      <c r="G876" s="909" t="s">
        <v>1354</v>
      </c>
    </row>
  </sheetData>
  <mergeCells count="3">
    <mergeCell ref="B1:D1"/>
    <mergeCell ref="A2:E2"/>
    <mergeCell ref="F3:G3"/>
  </mergeCells>
  <conditionalFormatting sqref="A657">
    <cfRule type="expression" dxfId="28" priority="1" stopIfTrue="1">
      <formula>AND(COUNTIF($B:$B, A657)&gt;1,NOT(ISBLANK(A657)))</formula>
    </cfRule>
  </conditionalFormatting>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81"/>
  <sheetViews>
    <sheetView tabSelected="1" zoomScaleNormal="100" zoomScaleSheetLayoutView="70" workbookViewId="0">
      <pane xSplit="3" ySplit="7" topLeftCell="F51" activePane="bottomRight" state="frozen"/>
      <selection pane="topRight" activeCell="D1" sqref="D1"/>
      <selection pane="bottomLeft" activeCell="A8" sqref="A8"/>
      <selection pane="bottomRight" activeCell="N35" sqref="N35"/>
    </sheetView>
  </sheetViews>
  <sheetFormatPr defaultRowHeight="12.75"/>
  <cols>
    <col min="1" max="1" width="4.28515625" style="1" customWidth="1"/>
    <col min="2" max="2" width="43.7109375" style="3" customWidth="1"/>
    <col min="3" max="3" width="20" style="35" customWidth="1"/>
    <col min="4" max="4" width="5.5703125" style="1" customWidth="1"/>
    <col min="5" max="5" width="7.140625" style="10" customWidth="1"/>
    <col min="6" max="6" width="12" style="10" customWidth="1"/>
    <col min="7" max="7" width="13.7109375" style="10" customWidth="1"/>
    <col min="8" max="8" width="6.5703125" style="10" bestFit="1" customWidth="1"/>
    <col min="9" max="9" width="10.85546875" style="10" bestFit="1" customWidth="1"/>
    <col min="10" max="10" width="13.85546875" style="10" customWidth="1"/>
    <col min="11" max="11" width="6.5703125" style="10" bestFit="1" customWidth="1"/>
    <col min="12" max="12" width="11.42578125" style="10" customWidth="1"/>
    <col min="13" max="13" width="17" style="10" customWidth="1"/>
    <col min="14" max="14" width="20.140625" style="3" customWidth="1"/>
    <col min="15" max="15" width="21.140625" style="3" customWidth="1"/>
    <col min="16" max="255" width="9.140625" style="3"/>
    <col min="256" max="256" width="4.28515625" style="3" customWidth="1"/>
    <col min="257" max="257" width="42.85546875" style="3" customWidth="1"/>
    <col min="258" max="258" width="14.85546875" style="3" customWidth="1"/>
    <col min="259" max="259" width="5.5703125" style="3" customWidth="1"/>
    <col min="260" max="260" width="7.140625" style="3" customWidth="1"/>
    <col min="261" max="261" width="10.140625" style="3" customWidth="1"/>
    <col min="262" max="262" width="12.28515625" style="3" customWidth="1"/>
    <col min="263" max="263" width="6.5703125" style="3" bestFit="1" customWidth="1"/>
    <col min="264" max="264" width="9.85546875" style="3" bestFit="1" customWidth="1"/>
    <col min="265" max="265" width="12.28515625" style="3" customWidth="1"/>
    <col min="266" max="266" width="6.5703125" style="3" bestFit="1" customWidth="1"/>
    <col min="267" max="267" width="9.5703125" style="3" customWidth="1"/>
    <col min="268" max="268" width="12.28515625" style="3" customWidth="1"/>
    <col min="269" max="269" width="29.28515625" style="3" customWidth="1"/>
    <col min="270" max="270" width="13.28515625" style="3" bestFit="1" customWidth="1"/>
    <col min="271" max="271" width="13.140625" style="3" customWidth="1"/>
    <col min="272" max="511" width="9.140625" style="3"/>
    <col min="512" max="512" width="4.28515625" style="3" customWidth="1"/>
    <col min="513" max="513" width="42.85546875" style="3" customWidth="1"/>
    <col min="514" max="514" width="14.85546875" style="3" customWidth="1"/>
    <col min="515" max="515" width="5.5703125" style="3" customWidth="1"/>
    <col min="516" max="516" width="7.140625" style="3" customWidth="1"/>
    <col min="517" max="517" width="10.140625" style="3" customWidth="1"/>
    <col min="518" max="518" width="12.28515625" style="3" customWidth="1"/>
    <col min="519" max="519" width="6.5703125" style="3" bestFit="1" customWidth="1"/>
    <col min="520" max="520" width="9.85546875" style="3" bestFit="1" customWidth="1"/>
    <col min="521" max="521" width="12.28515625" style="3" customWidth="1"/>
    <col min="522" max="522" width="6.5703125" style="3" bestFit="1" customWidth="1"/>
    <col min="523" max="523" width="9.5703125" style="3" customWidth="1"/>
    <col min="524" max="524" width="12.28515625" style="3" customWidth="1"/>
    <col min="525" max="525" width="29.28515625" style="3" customWidth="1"/>
    <col min="526" max="526" width="13.28515625" style="3" bestFit="1" customWidth="1"/>
    <col min="527" max="527" width="13.140625" style="3" customWidth="1"/>
    <col min="528" max="767" width="9.140625" style="3"/>
    <col min="768" max="768" width="4.28515625" style="3" customWidth="1"/>
    <col min="769" max="769" width="42.85546875" style="3" customWidth="1"/>
    <col min="770" max="770" width="14.85546875" style="3" customWidth="1"/>
    <col min="771" max="771" width="5.5703125" style="3" customWidth="1"/>
    <col min="772" max="772" width="7.140625" style="3" customWidth="1"/>
    <col min="773" max="773" width="10.140625" style="3" customWidth="1"/>
    <col min="774" max="774" width="12.28515625" style="3" customWidth="1"/>
    <col min="775" max="775" width="6.5703125" style="3" bestFit="1" customWidth="1"/>
    <col min="776" max="776" width="9.85546875" style="3" bestFit="1" customWidth="1"/>
    <col min="777" max="777" width="12.28515625" style="3" customWidth="1"/>
    <col min="778" max="778" width="6.5703125" style="3" bestFit="1" customWidth="1"/>
    <col min="779" max="779" width="9.5703125" style="3" customWidth="1"/>
    <col min="780" max="780" width="12.28515625" style="3" customWidth="1"/>
    <col min="781" max="781" width="29.28515625" style="3" customWidth="1"/>
    <col min="782" max="782" width="13.28515625" style="3" bestFit="1" customWidth="1"/>
    <col min="783" max="783" width="13.140625" style="3" customWidth="1"/>
    <col min="784" max="1023" width="9.140625" style="3"/>
    <col min="1024" max="1024" width="4.28515625" style="3" customWidth="1"/>
    <col min="1025" max="1025" width="42.85546875" style="3" customWidth="1"/>
    <col min="1026" max="1026" width="14.85546875" style="3" customWidth="1"/>
    <col min="1027" max="1027" width="5.5703125" style="3" customWidth="1"/>
    <col min="1028" max="1028" width="7.140625" style="3" customWidth="1"/>
    <col min="1029" max="1029" width="10.140625" style="3" customWidth="1"/>
    <col min="1030" max="1030" width="12.28515625" style="3" customWidth="1"/>
    <col min="1031" max="1031" width="6.5703125" style="3" bestFit="1" customWidth="1"/>
    <col min="1032" max="1032" width="9.85546875" style="3" bestFit="1" customWidth="1"/>
    <col min="1033" max="1033" width="12.28515625" style="3" customWidth="1"/>
    <col min="1034" max="1034" width="6.5703125" style="3" bestFit="1" customWidth="1"/>
    <col min="1035" max="1035" width="9.5703125" style="3" customWidth="1"/>
    <col min="1036" max="1036" width="12.28515625" style="3" customWidth="1"/>
    <col min="1037" max="1037" width="29.28515625" style="3" customWidth="1"/>
    <col min="1038" max="1038" width="13.28515625" style="3" bestFit="1" customWidth="1"/>
    <col min="1039" max="1039" width="13.140625" style="3" customWidth="1"/>
    <col min="1040" max="1279" width="9.140625" style="3"/>
    <col min="1280" max="1280" width="4.28515625" style="3" customWidth="1"/>
    <col min="1281" max="1281" width="42.85546875" style="3" customWidth="1"/>
    <col min="1282" max="1282" width="14.85546875" style="3" customWidth="1"/>
    <col min="1283" max="1283" width="5.5703125" style="3" customWidth="1"/>
    <col min="1284" max="1284" width="7.140625" style="3" customWidth="1"/>
    <col min="1285" max="1285" width="10.140625" style="3" customWidth="1"/>
    <col min="1286" max="1286" width="12.28515625" style="3" customWidth="1"/>
    <col min="1287" max="1287" width="6.5703125" style="3" bestFit="1" customWidth="1"/>
    <col min="1288" max="1288" width="9.85546875" style="3" bestFit="1" customWidth="1"/>
    <col min="1289" max="1289" width="12.28515625" style="3" customWidth="1"/>
    <col min="1290" max="1290" width="6.5703125" style="3" bestFit="1" customWidth="1"/>
    <col min="1291" max="1291" width="9.5703125" style="3" customWidth="1"/>
    <col min="1292" max="1292" width="12.28515625" style="3" customWidth="1"/>
    <col min="1293" max="1293" width="29.28515625" style="3" customWidth="1"/>
    <col min="1294" max="1294" width="13.28515625" style="3" bestFit="1" customWidth="1"/>
    <col min="1295" max="1295" width="13.140625" style="3" customWidth="1"/>
    <col min="1296" max="1535" width="9.140625" style="3"/>
    <col min="1536" max="1536" width="4.28515625" style="3" customWidth="1"/>
    <col min="1537" max="1537" width="42.85546875" style="3" customWidth="1"/>
    <col min="1538" max="1538" width="14.85546875" style="3" customWidth="1"/>
    <col min="1539" max="1539" width="5.5703125" style="3" customWidth="1"/>
    <col min="1540" max="1540" width="7.140625" style="3" customWidth="1"/>
    <col min="1541" max="1541" width="10.140625" style="3" customWidth="1"/>
    <col min="1542" max="1542" width="12.28515625" style="3" customWidth="1"/>
    <col min="1543" max="1543" width="6.5703125" style="3" bestFit="1" customWidth="1"/>
    <col min="1544" max="1544" width="9.85546875" style="3" bestFit="1" customWidth="1"/>
    <col min="1545" max="1545" width="12.28515625" style="3" customWidth="1"/>
    <col min="1546" max="1546" width="6.5703125" style="3" bestFit="1" customWidth="1"/>
    <col min="1547" max="1547" width="9.5703125" style="3" customWidth="1"/>
    <col min="1548" max="1548" width="12.28515625" style="3" customWidth="1"/>
    <col min="1549" max="1549" width="29.28515625" style="3" customWidth="1"/>
    <col min="1550" max="1550" width="13.28515625" style="3" bestFit="1" customWidth="1"/>
    <col min="1551" max="1551" width="13.140625" style="3" customWidth="1"/>
    <col min="1552" max="1791" width="9.140625" style="3"/>
    <col min="1792" max="1792" width="4.28515625" style="3" customWidth="1"/>
    <col min="1793" max="1793" width="42.85546875" style="3" customWidth="1"/>
    <col min="1794" max="1794" width="14.85546875" style="3" customWidth="1"/>
    <col min="1795" max="1795" width="5.5703125" style="3" customWidth="1"/>
    <col min="1796" max="1796" width="7.140625" style="3" customWidth="1"/>
    <col min="1797" max="1797" width="10.140625" style="3" customWidth="1"/>
    <col min="1798" max="1798" width="12.28515625" style="3" customWidth="1"/>
    <col min="1799" max="1799" width="6.5703125" style="3" bestFit="1" customWidth="1"/>
    <col min="1800" max="1800" width="9.85546875" style="3" bestFit="1" customWidth="1"/>
    <col min="1801" max="1801" width="12.28515625" style="3" customWidth="1"/>
    <col min="1802" max="1802" width="6.5703125" style="3" bestFit="1" customWidth="1"/>
    <col min="1803" max="1803" width="9.5703125" style="3" customWidth="1"/>
    <col min="1804" max="1804" width="12.28515625" style="3" customWidth="1"/>
    <col min="1805" max="1805" width="29.28515625" style="3" customWidth="1"/>
    <col min="1806" max="1806" width="13.28515625" style="3" bestFit="1" customWidth="1"/>
    <col min="1807" max="1807" width="13.140625" style="3" customWidth="1"/>
    <col min="1808" max="2047" width="9.140625" style="3"/>
    <col min="2048" max="2048" width="4.28515625" style="3" customWidth="1"/>
    <col min="2049" max="2049" width="42.85546875" style="3" customWidth="1"/>
    <col min="2050" max="2050" width="14.85546875" style="3" customWidth="1"/>
    <col min="2051" max="2051" width="5.5703125" style="3" customWidth="1"/>
    <col min="2052" max="2052" width="7.140625" style="3" customWidth="1"/>
    <col min="2053" max="2053" width="10.140625" style="3" customWidth="1"/>
    <col min="2054" max="2054" width="12.28515625" style="3" customWidth="1"/>
    <col min="2055" max="2055" width="6.5703125" style="3" bestFit="1" customWidth="1"/>
    <col min="2056" max="2056" width="9.85546875" style="3" bestFit="1" customWidth="1"/>
    <col min="2057" max="2057" width="12.28515625" style="3" customWidth="1"/>
    <col min="2058" max="2058" width="6.5703125" style="3" bestFit="1" customWidth="1"/>
    <col min="2059" max="2059" width="9.5703125" style="3" customWidth="1"/>
    <col min="2060" max="2060" width="12.28515625" style="3" customWidth="1"/>
    <col min="2061" max="2061" width="29.28515625" style="3" customWidth="1"/>
    <col min="2062" max="2062" width="13.28515625" style="3" bestFit="1" customWidth="1"/>
    <col min="2063" max="2063" width="13.140625" style="3" customWidth="1"/>
    <col min="2064" max="2303" width="9.140625" style="3"/>
    <col min="2304" max="2304" width="4.28515625" style="3" customWidth="1"/>
    <col min="2305" max="2305" width="42.85546875" style="3" customWidth="1"/>
    <col min="2306" max="2306" width="14.85546875" style="3" customWidth="1"/>
    <col min="2307" max="2307" width="5.5703125" style="3" customWidth="1"/>
    <col min="2308" max="2308" width="7.140625" style="3" customWidth="1"/>
    <col min="2309" max="2309" width="10.140625" style="3" customWidth="1"/>
    <col min="2310" max="2310" width="12.28515625" style="3" customWidth="1"/>
    <col min="2311" max="2311" width="6.5703125" style="3" bestFit="1" customWidth="1"/>
    <col min="2312" max="2312" width="9.85546875" style="3" bestFit="1" customWidth="1"/>
    <col min="2313" max="2313" width="12.28515625" style="3" customWidth="1"/>
    <col min="2314" max="2314" width="6.5703125" style="3" bestFit="1" customWidth="1"/>
    <col min="2315" max="2315" width="9.5703125" style="3" customWidth="1"/>
    <col min="2316" max="2316" width="12.28515625" style="3" customWidth="1"/>
    <col min="2317" max="2317" width="29.28515625" style="3" customWidth="1"/>
    <col min="2318" max="2318" width="13.28515625" style="3" bestFit="1" customWidth="1"/>
    <col min="2319" max="2319" width="13.140625" style="3" customWidth="1"/>
    <col min="2320" max="2559" width="9.140625" style="3"/>
    <col min="2560" max="2560" width="4.28515625" style="3" customWidth="1"/>
    <col min="2561" max="2561" width="42.85546875" style="3" customWidth="1"/>
    <col min="2562" max="2562" width="14.85546875" style="3" customWidth="1"/>
    <col min="2563" max="2563" width="5.5703125" style="3" customWidth="1"/>
    <col min="2564" max="2564" width="7.140625" style="3" customWidth="1"/>
    <col min="2565" max="2565" width="10.140625" style="3" customWidth="1"/>
    <col min="2566" max="2566" width="12.28515625" style="3" customWidth="1"/>
    <col min="2567" max="2567" width="6.5703125" style="3" bestFit="1" customWidth="1"/>
    <col min="2568" max="2568" width="9.85546875" style="3" bestFit="1" customWidth="1"/>
    <col min="2569" max="2569" width="12.28515625" style="3" customWidth="1"/>
    <col min="2570" max="2570" width="6.5703125" style="3" bestFit="1" customWidth="1"/>
    <col min="2571" max="2571" width="9.5703125" style="3" customWidth="1"/>
    <col min="2572" max="2572" width="12.28515625" style="3" customWidth="1"/>
    <col min="2573" max="2573" width="29.28515625" style="3" customWidth="1"/>
    <col min="2574" max="2574" width="13.28515625" style="3" bestFit="1" customWidth="1"/>
    <col min="2575" max="2575" width="13.140625" style="3" customWidth="1"/>
    <col min="2576" max="2815" width="9.140625" style="3"/>
    <col min="2816" max="2816" width="4.28515625" style="3" customWidth="1"/>
    <col min="2817" max="2817" width="42.85546875" style="3" customWidth="1"/>
    <col min="2818" max="2818" width="14.85546875" style="3" customWidth="1"/>
    <col min="2819" max="2819" width="5.5703125" style="3" customWidth="1"/>
    <col min="2820" max="2820" width="7.140625" style="3" customWidth="1"/>
    <col min="2821" max="2821" width="10.140625" style="3" customWidth="1"/>
    <col min="2822" max="2822" width="12.28515625" style="3" customWidth="1"/>
    <col min="2823" max="2823" width="6.5703125" style="3" bestFit="1" customWidth="1"/>
    <col min="2824" max="2824" width="9.85546875" style="3" bestFit="1" customWidth="1"/>
    <col min="2825" max="2825" width="12.28515625" style="3" customWidth="1"/>
    <col min="2826" max="2826" width="6.5703125" style="3" bestFit="1" customWidth="1"/>
    <col min="2827" max="2827" width="9.5703125" style="3" customWidth="1"/>
    <col min="2828" max="2828" width="12.28515625" style="3" customWidth="1"/>
    <col min="2829" max="2829" width="29.28515625" style="3" customWidth="1"/>
    <col min="2830" max="2830" width="13.28515625" style="3" bestFit="1" customWidth="1"/>
    <col min="2831" max="2831" width="13.140625" style="3" customWidth="1"/>
    <col min="2832" max="3071" width="9.140625" style="3"/>
    <col min="3072" max="3072" width="4.28515625" style="3" customWidth="1"/>
    <col min="3073" max="3073" width="42.85546875" style="3" customWidth="1"/>
    <col min="3074" max="3074" width="14.85546875" style="3" customWidth="1"/>
    <col min="3075" max="3075" width="5.5703125" style="3" customWidth="1"/>
    <col min="3076" max="3076" width="7.140625" style="3" customWidth="1"/>
    <col min="3077" max="3077" width="10.140625" style="3" customWidth="1"/>
    <col min="3078" max="3078" width="12.28515625" style="3" customWidth="1"/>
    <col min="3079" max="3079" width="6.5703125" style="3" bestFit="1" customWidth="1"/>
    <col min="3080" max="3080" width="9.85546875" style="3" bestFit="1" customWidth="1"/>
    <col min="3081" max="3081" width="12.28515625" style="3" customWidth="1"/>
    <col min="3082" max="3082" width="6.5703125" style="3" bestFit="1" customWidth="1"/>
    <col min="3083" max="3083" width="9.5703125" style="3" customWidth="1"/>
    <col min="3084" max="3084" width="12.28515625" style="3" customWidth="1"/>
    <col min="3085" max="3085" width="29.28515625" style="3" customWidth="1"/>
    <col min="3086" max="3086" width="13.28515625" style="3" bestFit="1" customWidth="1"/>
    <col min="3087" max="3087" width="13.140625" style="3" customWidth="1"/>
    <col min="3088" max="3327" width="9.140625" style="3"/>
    <col min="3328" max="3328" width="4.28515625" style="3" customWidth="1"/>
    <col min="3329" max="3329" width="42.85546875" style="3" customWidth="1"/>
    <col min="3330" max="3330" width="14.85546875" style="3" customWidth="1"/>
    <col min="3331" max="3331" width="5.5703125" style="3" customWidth="1"/>
    <col min="3332" max="3332" width="7.140625" style="3" customWidth="1"/>
    <col min="3333" max="3333" width="10.140625" style="3" customWidth="1"/>
    <col min="3334" max="3334" width="12.28515625" style="3" customWidth="1"/>
    <col min="3335" max="3335" width="6.5703125" style="3" bestFit="1" customWidth="1"/>
    <col min="3336" max="3336" width="9.85546875" style="3" bestFit="1" customWidth="1"/>
    <col min="3337" max="3337" width="12.28515625" style="3" customWidth="1"/>
    <col min="3338" max="3338" width="6.5703125" style="3" bestFit="1" customWidth="1"/>
    <col min="3339" max="3339" width="9.5703125" style="3" customWidth="1"/>
    <col min="3340" max="3340" width="12.28515625" style="3" customWidth="1"/>
    <col min="3341" max="3341" width="29.28515625" style="3" customWidth="1"/>
    <col min="3342" max="3342" width="13.28515625" style="3" bestFit="1" customWidth="1"/>
    <col min="3343" max="3343" width="13.140625" style="3" customWidth="1"/>
    <col min="3344" max="3583" width="9.140625" style="3"/>
    <col min="3584" max="3584" width="4.28515625" style="3" customWidth="1"/>
    <col min="3585" max="3585" width="42.85546875" style="3" customWidth="1"/>
    <col min="3586" max="3586" width="14.85546875" style="3" customWidth="1"/>
    <col min="3587" max="3587" width="5.5703125" style="3" customWidth="1"/>
    <col min="3588" max="3588" width="7.140625" style="3" customWidth="1"/>
    <col min="3589" max="3589" width="10.140625" style="3" customWidth="1"/>
    <col min="3590" max="3590" width="12.28515625" style="3" customWidth="1"/>
    <col min="3591" max="3591" width="6.5703125" style="3" bestFit="1" customWidth="1"/>
    <col min="3592" max="3592" width="9.85546875" style="3" bestFit="1" customWidth="1"/>
    <col min="3593" max="3593" width="12.28515625" style="3" customWidth="1"/>
    <col min="3594" max="3594" width="6.5703125" style="3" bestFit="1" customWidth="1"/>
    <col min="3595" max="3595" width="9.5703125" style="3" customWidth="1"/>
    <col min="3596" max="3596" width="12.28515625" style="3" customWidth="1"/>
    <col min="3597" max="3597" width="29.28515625" style="3" customWidth="1"/>
    <col min="3598" max="3598" width="13.28515625" style="3" bestFit="1" customWidth="1"/>
    <col min="3599" max="3599" width="13.140625" style="3" customWidth="1"/>
    <col min="3600" max="3839" width="9.140625" style="3"/>
    <col min="3840" max="3840" width="4.28515625" style="3" customWidth="1"/>
    <col min="3841" max="3841" width="42.85546875" style="3" customWidth="1"/>
    <col min="3842" max="3842" width="14.85546875" style="3" customWidth="1"/>
    <col min="3843" max="3843" width="5.5703125" style="3" customWidth="1"/>
    <col min="3844" max="3844" width="7.140625" style="3" customWidth="1"/>
    <col min="3845" max="3845" width="10.140625" style="3" customWidth="1"/>
    <col min="3846" max="3846" width="12.28515625" style="3" customWidth="1"/>
    <col min="3847" max="3847" width="6.5703125" style="3" bestFit="1" customWidth="1"/>
    <col min="3848" max="3848" width="9.85546875" style="3" bestFit="1" customWidth="1"/>
    <col min="3849" max="3849" width="12.28515625" style="3" customWidth="1"/>
    <col min="3850" max="3850" width="6.5703125" style="3" bestFit="1" customWidth="1"/>
    <col min="3851" max="3851" width="9.5703125" style="3" customWidth="1"/>
    <col min="3852" max="3852" width="12.28515625" style="3" customWidth="1"/>
    <col min="3853" max="3853" width="29.28515625" style="3" customWidth="1"/>
    <col min="3854" max="3854" width="13.28515625" style="3" bestFit="1" customWidth="1"/>
    <col min="3855" max="3855" width="13.140625" style="3" customWidth="1"/>
    <col min="3856" max="4095" width="9.140625" style="3"/>
    <col min="4096" max="4096" width="4.28515625" style="3" customWidth="1"/>
    <col min="4097" max="4097" width="42.85546875" style="3" customWidth="1"/>
    <col min="4098" max="4098" width="14.85546875" style="3" customWidth="1"/>
    <col min="4099" max="4099" width="5.5703125" style="3" customWidth="1"/>
    <col min="4100" max="4100" width="7.140625" style="3" customWidth="1"/>
    <col min="4101" max="4101" width="10.140625" style="3" customWidth="1"/>
    <col min="4102" max="4102" width="12.28515625" style="3" customWidth="1"/>
    <col min="4103" max="4103" width="6.5703125" style="3" bestFit="1" customWidth="1"/>
    <col min="4104" max="4104" width="9.85546875" style="3" bestFit="1" customWidth="1"/>
    <col min="4105" max="4105" width="12.28515625" style="3" customWidth="1"/>
    <col min="4106" max="4106" width="6.5703125" style="3" bestFit="1" customWidth="1"/>
    <col min="4107" max="4107" width="9.5703125" style="3" customWidth="1"/>
    <col min="4108" max="4108" width="12.28515625" style="3" customWidth="1"/>
    <col min="4109" max="4109" width="29.28515625" style="3" customWidth="1"/>
    <col min="4110" max="4110" width="13.28515625" style="3" bestFit="1" customWidth="1"/>
    <col min="4111" max="4111" width="13.140625" style="3" customWidth="1"/>
    <col min="4112" max="4351" width="9.140625" style="3"/>
    <col min="4352" max="4352" width="4.28515625" style="3" customWidth="1"/>
    <col min="4353" max="4353" width="42.85546875" style="3" customWidth="1"/>
    <col min="4354" max="4354" width="14.85546875" style="3" customWidth="1"/>
    <col min="4355" max="4355" width="5.5703125" style="3" customWidth="1"/>
    <col min="4356" max="4356" width="7.140625" style="3" customWidth="1"/>
    <col min="4357" max="4357" width="10.140625" style="3" customWidth="1"/>
    <col min="4358" max="4358" width="12.28515625" style="3" customWidth="1"/>
    <col min="4359" max="4359" width="6.5703125" style="3" bestFit="1" customWidth="1"/>
    <col min="4360" max="4360" width="9.85546875" style="3" bestFit="1" customWidth="1"/>
    <col min="4361" max="4361" width="12.28515625" style="3" customWidth="1"/>
    <col min="4362" max="4362" width="6.5703125" style="3" bestFit="1" customWidth="1"/>
    <col min="4363" max="4363" width="9.5703125" style="3" customWidth="1"/>
    <col min="4364" max="4364" width="12.28515625" style="3" customWidth="1"/>
    <col min="4365" max="4365" width="29.28515625" style="3" customWidth="1"/>
    <col min="4366" max="4366" width="13.28515625" style="3" bestFit="1" customWidth="1"/>
    <col min="4367" max="4367" width="13.140625" style="3" customWidth="1"/>
    <col min="4368" max="4607" width="9.140625" style="3"/>
    <col min="4608" max="4608" width="4.28515625" style="3" customWidth="1"/>
    <col min="4609" max="4609" width="42.85546875" style="3" customWidth="1"/>
    <col min="4610" max="4610" width="14.85546875" style="3" customWidth="1"/>
    <col min="4611" max="4611" width="5.5703125" style="3" customWidth="1"/>
    <col min="4612" max="4612" width="7.140625" style="3" customWidth="1"/>
    <col min="4613" max="4613" width="10.140625" style="3" customWidth="1"/>
    <col min="4614" max="4614" width="12.28515625" style="3" customWidth="1"/>
    <col min="4615" max="4615" width="6.5703125" style="3" bestFit="1" customWidth="1"/>
    <col min="4616" max="4616" width="9.85546875" style="3" bestFit="1" customWidth="1"/>
    <col min="4617" max="4617" width="12.28515625" style="3" customWidth="1"/>
    <col min="4618" max="4618" width="6.5703125" style="3" bestFit="1" customWidth="1"/>
    <col min="4619" max="4619" width="9.5703125" style="3" customWidth="1"/>
    <col min="4620" max="4620" width="12.28515625" style="3" customWidth="1"/>
    <col min="4621" max="4621" width="29.28515625" style="3" customWidth="1"/>
    <col min="4622" max="4622" width="13.28515625" style="3" bestFit="1" customWidth="1"/>
    <col min="4623" max="4623" width="13.140625" style="3" customWidth="1"/>
    <col min="4624" max="4863" width="9.140625" style="3"/>
    <col min="4864" max="4864" width="4.28515625" style="3" customWidth="1"/>
    <col min="4865" max="4865" width="42.85546875" style="3" customWidth="1"/>
    <col min="4866" max="4866" width="14.85546875" style="3" customWidth="1"/>
    <col min="4867" max="4867" width="5.5703125" style="3" customWidth="1"/>
    <col min="4868" max="4868" width="7.140625" style="3" customWidth="1"/>
    <col min="4869" max="4869" width="10.140625" style="3" customWidth="1"/>
    <col min="4870" max="4870" width="12.28515625" style="3" customWidth="1"/>
    <col min="4871" max="4871" width="6.5703125" style="3" bestFit="1" customWidth="1"/>
    <col min="4872" max="4872" width="9.85546875" style="3" bestFit="1" customWidth="1"/>
    <col min="4873" max="4873" width="12.28515625" style="3" customWidth="1"/>
    <col min="4874" max="4874" width="6.5703125" style="3" bestFit="1" customWidth="1"/>
    <col min="4875" max="4875" width="9.5703125" style="3" customWidth="1"/>
    <col min="4876" max="4876" width="12.28515625" style="3" customWidth="1"/>
    <col min="4877" max="4877" width="29.28515625" style="3" customWidth="1"/>
    <col min="4878" max="4878" width="13.28515625" style="3" bestFit="1" customWidth="1"/>
    <col min="4879" max="4879" width="13.140625" style="3" customWidth="1"/>
    <col min="4880" max="5119" width="9.140625" style="3"/>
    <col min="5120" max="5120" width="4.28515625" style="3" customWidth="1"/>
    <col min="5121" max="5121" width="42.85546875" style="3" customWidth="1"/>
    <col min="5122" max="5122" width="14.85546875" style="3" customWidth="1"/>
    <col min="5123" max="5123" width="5.5703125" style="3" customWidth="1"/>
    <col min="5124" max="5124" width="7.140625" style="3" customWidth="1"/>
    <col min="5125" max="5125" width="10.140625" style="3" customWidth="1"/>
    <col min="5126" max="5126" width="12.28515625" style="3" customWidth="1"/>
    <col min="5127" max="5127" width="6.5703125" style="3" bestFit="1" customWidth="1"/>
    <col min="5128" max="5128" width="9.85546875" style="3" bestFit="1" customWidth="1"/>
    <col min="5129" max="5129" width="12.28515625" style="3" customWidth="1"/>
    <col min="5130" max="5130" width="6.5703125" style="3" bestFit="1" customWidth="1"/>
    <col min="5131" max="5131" width="9.5703125" style="3" customWidth="1"/>
    <col min="5132" max="5132" width="12.28515625" style="3" customWidth="1"/>
    <col min="5133" max="5133" width="29.28515625" style="3" customWidth="1"/>
    <col min="5134" max="5134" width="13.28515625" style="3" bestFit="1" customWidth="1"/>
    <col min="5135" max="5135" width="13.140625" style="3" customWidth="1"/>
    <col min="5136" max="5375" width="9.140625" style="3"/>
    <col min="5376" max="5376" width="4.28515625" style="3" customWidth="1"/>
    <col min="5377" max="5377" width="42.85546875" style="3" customWidth="1"/>
    <col min="5378" max="5378" width="14.85546875" style="3" customWidth="1"/>
    <col min="5379" max="5379" width="5.5703125" style="3" customWidth="1"/>
    <col min="5380" max="5380" width="7.140625" style="3" customWidth="1"/>
    <col min="5381" max="5381" width="10.140625" style="3" customWidth="1"/>
    <col min="5382" max="5382" width="12.28515625" style="3" customWidth="1"/>
    <col min="5383" max="5383" width="6.5703125" style="3" bestFit="1" customWidth="1"/>
    <col min="5384" max="5384" width="9.85546875" style="3" bestFit="1" customWidth="1"/>
    <col min="5385" max="5385" width="12.28515625" style="3" customWidth="1"/>
    <col min="5386" max="5386" width="6.5703125" style="3" bestFit="1" customWidth="1"/>
    <col min="5387" max="5387" width="9.5703125" style="3" customWidth="1"/>
    <col min="5388" max="5388" width="12.28515625" style="3" customWidth="1"/>
    <col min="5389" max="5389" width="29.28515625" style="3" customWidth="1"/>
    <col min="5390" max="5390" width="13.28515625" style="3" bestFit="1" customWidth="1"/>
    <col min="5391" max="5391" width="13.140625" style="3" customWidth="1"/>
    <col min="5392" max="5631" width="9.140625" style="3"/>
    <col min="5632" max="5632" width="4.28515625" style="3" customWidth="1"/>
    <col min="5633" max="5633" width="42.85546875" style="3" customWidth="1"/>
    <col min="5634" max="5634" width="14.85546875" style="3" customWidth="1"/>
    <col min="5635" max="5635" width="5.5703125" style="3" customWidth="1"/>
    <col min="5636" max="5636" width="7.140625" style="3" customWidth="1"/>
    <col min="5637" max="5637" width="10.140625" style="3" customWidth="1"/>
    <col min="5638" max="5638" width="12.28515625" style="3" customWidth="1"/>
    <col min="5639" max="5639" width="6.5703125" style="3" bestFit="1" customWidth="1"/>
    <col min="5640" max="5640" width="9.85546875" style="3" bestFit="1" customWidth="1"/>
    <col min="5641" max="5641" width="12.28515625" style="3" customWidth="1"/>
    <col min="5642" max="5642" width="6.5703125" style="3" bestFit="1" customWidth="1"/>
    <col min="5643" max="5643" width="9.5703125" style="3" customWidth="1"/>
    <col min="5644" max="5644" width="12.28515625" style="3" customWidth="1"/>
    <col min="5645" max="5645" width="29.28515625" style="3" customWidth="1"/>
    <col min="5646" max="5646" width="13.28515625" style="3" bestFit="1" customWidth="1"/>
    <col min="5647" max="5647" width="13.140625" style="3" customWidth="1"/>
    <col min="5648" max="5887" width="9.140625" style="3"/>
    <col min="5888" max="5888" width="4.28515625" style="3" customWidth="1"/>
    <col min="5889" max="5889" width="42.85546875" style="3" customWidth="1"/>
    <col min="5890" max="5890" width="14.85546875" style="3" customWidth="1"/>
    <col min="5891" max="5891" width="5.5703125" style="3" customWidth="1"/>
    <col min="5892" max="5892" width="7.140625" style="3" customWidth="1"/>
    <col min="5893" max="5893" width="10.140625" style="3" customWidth="1"/>
    <col min="5894" max="5894" width="12.28515625" style="3" customWidth="1"/>
    <col min="5895" max="5895" width="6.5703125" style="3" bestFit="1" customWidth="1"/>
    <col min="5896" max="5896" width="9.85546875" style="3" bestFit="1" customWidth="1"/>
    <col min="5897" max="5897" width="12.28515625" style="3" customWidth="1"/>
    <col min="5898" max="5898" width="6.5703125" style="3" bestFit="1" customWidth="1"/>
    <col min="5899" max="5899" width="9.5703125" style="3" customWidth="1"/>
    <col min="5900" max="5900" width="12.28515625" style="3" customWidth="1"/>
    <col min="5901" max="5901" width="29.28515625" style="3" customWidth="1"/>
    <col min="5902" max="5902" width="13.28515625" style="3" bestFit="1" customWidth="1"/>
    <col min="5903" max="5903" width="13.140625" style="3" customWidth="1"/>
    <col min="5904" max="6143" width="9.140625" style="3"/>
    <col min="6144" max="6144" width="4.28515625" style="3" customWidth="1"/>
    <col min="6145" max="6145" width="42.85546875" style="3" customWidth="1"/>
    <col min="6146" max="6146" width="14.85546875" style="3" customWidth="1"/>
    <col min="6147" max="6147" width="5.5703125" style="3" customWidth="1"/>
    <col min="6148" max="6148" width="7.140625" style="3" customWidth="1"/>
    <col min="6149" max="6149" width="10.140625" style="3" customWidth="1"/>
    <col min="6150" max="6150" width="12.28515625" style="3" customWidth="1"/>
    <col min="6151" max="6151" width="6.5703125" style="3" bestFit="1" customWidth="1"/>
    <col min="6152" max="6152" width="9.85546875" style="3" bestFit="1" customWidth="1"/>
    <col min="6153" max="6153" width="12.28515625" style="3" customWidth="1"/>
    <col min="6154" max="6154" width="6.5703125" style="3" bestFit="1" customWidth="1"/>
    <col min="6155" max="6155" width="9.5703125" style="3" customWidth="1"/>
    <col min="6156" max="6156" width="12.28515625" style="3" customWidth="1"/>
    <col min="6157" max="6157" width="29.28515625" style="3" customWidth="1"/>
    <col min="6158" max="6158" width="13.28515625" style="3" bestFit="1" customWidth="1"/>
    <col min="6159" max="6159" width="13.140625" style="3" customWidth="1"/>
    <col min="6160" max="6399" width="9.140625" style="3"/>
    <col min="6400" max="6400" width="4.28515625" style="3" customWidth="1"/>
    <col min="6401" max="6401" width="42.85546875" style="3" customWidth="1"/>
    <col min="6402" max="6402" width="14.85546875" style="3" customWidth="1"/>
    <col min="6403" max="6403" width="5.5703125" style="3" customWidth="1"/>
    <col min="6404" max="6404" width="7.140625" style="3" customWidth="1"/>
    <col min="6405" max="6405" width="10.140625" style="3" customWidth="1"/>
    <col min="6406" max="6406" width="12.28515625" style="3" customWidth="1"/>
    <col min="6407" max="6407" width="6.5703125" style="3" bestFit="1" customWidth="1"/>
    <col min="6408" max="6408" width="9.85546875" style="3" bestFit="1" customWidth="1"/>
    <col min="6409" max="6409" width="12.28515625" style="3" customWidth="1"/>
    <col min="6410" max="6410" width="6.5703125" style="3" bestFit="1" customWidth="1"/>
    <col min="6411" max="6411" width="9.5703125" style="3" customWidth="1"/>
    <col min="6412" max="6412" width="12.28515625" style="3" customWidth="1"/>
    <col min="6413" max="6413" width="29.28515625" style="3" customWidth="1"/>
    <col min="6414" max="6414" width="13.28515625" style="3" bestFit="1" customWidth="1"/>
    <col min="6415" max="6415" width="13.140625" style="3" customWidth="1"/>
    <col min="6416" max="6655" width="9.140625" style="3"/>
    <col min="6656" max="6656" width="4.28515625" style="3" customWidth="1"/>
    <col min="6657" max="6657" width="42.85546875" style="3" customWidth="1"/>
    <col min="6658" max="6658" width="14.85546875" style="3" customWidth="1"/>
    <col min="6659" max="6659" width="5.5703125" style="3" customWidth="1"/>
    <col min="6660" max="6660" width="7.140625" style="3" customWidth="1"/>
    <col min="6661" max="6661" width="10.140625" style="3" customWidth="1"/>
    <col min="6662" max="6662" width="12.28515625" style="3" customWidth="1"/>
    <col min="6663" max="6663" width="6.5703125" style="3" bestFit="1" customWidth="1"/>
    <col min="6664" max="6664" width="9.85546875" style="3" bestFit="1" customWidth="1"/>
    <col min="6665" max="6665" width="12.28515625" style="3" customWidth="1"/>
    <col min="6666" max="6666" width="6.5703125" style="3" bestFit="1" customWidth="1"/>
    <col min="6667" max="6667" width="9.5703125" style="3" customWidth="1"/>
    <col min="6668" max="6668" width="12.28515625" style="3" customWidth="1"/>
    <col min="6669" max="6669" width="29.28515625" style="3" customWidth="1"/>
    <col min="6670" max="6670" width="13.28515625" style="3" bestFit="1" customWidth="1"/>
    <col min="6671" max="6671" width="13.140625" style="3" customWidth="1"/>
    <col min="6672" max="6911" width="9.140625" style="3"/>
    <col min="6912" max="6912" width="4.28515625" style="3" customWidth="1"/>
    <col min="6913" max="6913" width="42.85546875" style="3" customWidth="1"/>
    <col min="6914" max="6914" width="14.85546875" style="3" customWidth="1"/>
    <col min="6915" max="6915" width="5.5703125" style="3" customWidth="1"/>
    <col min="6916" max="6916" width="7.140625" style="3" customWidth="1"/>
    <col min="6917" max="6917" width="10.140625" style="3" customWidth="1"/>
    <col min="6918" max="6918" width="12.28515625" style="3" customWidth="1"/>
    <col min="6919" max="6919" width="6.5703125" style="3" bestFit="1" customWidth="1"/>
    <col min="6920" max="6920" width="9.85546875" style="3" bestFit="1" customWidth="1"/>
    <col min="6921" max="6921" width="12.28515625" style="3" customWidth="1"/>
    <col min="6922" max="6922" width="6.5703125" style="3" bestFit="1" customWidth="1"/>
    <col min="6923" max="6923" width="9.5703125" style="3" customWidth="1"/>
    <col min="6924" max="6924" width="12.28515625" style="3" customWidth="1"/>
    <col min="6925" max="6925" width="29.28515625" style="3" customWidth="1"/>
    <col min="6926" max="6926" width="13.28515625" style="3" bestFit="1" customWidth="1"/>
    <col min="6927" max="6927" width="13.140625" style="3" customWidth="1"/>
    <col min="6928" max="7167" width="9.140625" style="3"/>
    <col min="7168" max="7168" width="4.28515625" style="3" customWidth="1"/>
    <col min="7169" max="7169" width="42.85546875" style="3" customWidth="1"/>
    <col min="7170" max="7170" width="14.85546875" style="3" customWidth="1"/>
    <col min="7171" max="7171" width="5.5703125" style="3" customWidth="1"/>
    <col min="7172" max="7172" width="7.140625" style="3" customWidth="1"/>
    <col min="7173" max="7173" width="10.140625" style="3" customWidth="1"/>
    <col min="7174" max="7174" width="12.28515625" style="3" customWidth="1"/>
    <col min="7175" max="7175" width="6.5703125" style="3" bestFit="1" customWidth="1"/>
    <col min="7176" max="7176" width="9.85546875" style="3" bestFit="1" customWidth="1"/>
    <col min="7177" max="7177" width="12.28515625" style="3" customWidth="1"/>
    <col min="7178" max="7178" width="6.5703125" style="3" bestFit="1" customWidth="1"/>
    <col min="7179" max="7179" width="9.5703125" style="3" customWidth="1"/>
    <col min="7180" max="7180" width="12.28515625" style="3" customWidth="1"/>
    <col min="7181" max="7181" width="29.28515625" style="3" customWidth="1"/>
    <col min="7182" max="7182" width="13.28515625" style="3" bestFit="1" customWidth="1"/>
    <col min="7183" max="7183" width="13.140625" style="3" customWidth="1"/>
    <col min="7184" max="7423" width="9.140625" style="3"/>
    <col min="7424" max="7424" width="4.28515625" style="3" customWidth="1"/>
    <col min="7425" max="7425" width="42.85546875" style="3" customWidth="1"/>
    <col min="7426" max="7426" width="14.85546875" style="3" customWidth="1"/>
    <col min="7427" max="7427" width="5.5703125" style="3" customWidth="1"/>
    <col min="7428" max="7428" width="7.140625" style="3" customWidth="1"/>
    <col min="7429" max="7429" width="10.140625" style="3" customWidth="1"/>
    <col min="7430" max="7430" width="12.28515625" style="3" customWidth="1"/>
    <col min="7431" max="7431" width="6.5703125" style="3" bestFit="1" customWidth="1"/>
    <col min="7432" max="7432" width="9.85546875" style="3" bestFit="1" customWidth="1"/>
    <col min="7433" max="7433" width="12.28515625" style="3" customWidth="1"/>
    <col min="7434" max="7434" width="6.5703125" style="3" bestFit="1" customWidth="1"/>
    <col min="7435" max="7435" width="9.5703125" style="3" customWidth="1"/>
    <col min="7436" max="7436" width="12.28515625" style="3" customWidth="1"/>
    <col min="7437" max="7437" width="29.28515625" style="3" customWidth="1"/>
    <col min="7438" max="7438" width="13.28515625" style="3" bestFit="1" customWidth="1"/>
    <col min="7439" max="7439" width="13.140625" style="3" customWidth="1"/>
    <col min="7440" max="7679" width="9.140625" style="3"/>
    <col min="7680" max="7680" width="4.28515625" style="3" customWidth="1"/>
    <col min="7681" max="7681" width="42.85546875" style="3" customWidth="1"/>
    <col min="7682" max="7682" width="14.85546875" style="3" customWidth="1"/>
    <col min="7683" max="7683" width="5.5703125" style="3" customWidth="1"/>
    <col min="7684" max="7684" width="7.140625" style="3" customWidth="1"/>
    <col min="7685" max="7685" width="10.140625" style="3" customWidth="1"/>
    <col min="7686" max="7686" width="12.28515625" style="3" customWidth="1"/>
    <col min="7687" max="7687" width="6.5703125" style="3" bestFit="1" customWidth="1"/>
    <col min="7688" max="7688" width="9.85546875" style="3" bestFit="1" customWidth="1"/>
    <col min="7689" max="7689" width="12.28515625" style="3" customWidth="1"/>
    <col min="7690" max="7690" width="6.5703125" style="3" bestFit="1" customWidth="1"/>
    <col min="7691" max="7691" width="9.5703125" style="3" customWidth="1"/>
    <col min="7692" max="7692" width="12.28515625" style="3" customWidth="1"/>
    <col min="7693" max="7693" width="29.28515625" style="3" customWidth="1"/>
    <col min="7694" max="7694" width="13.28515625" style="3" bestFit="1" customWidth="1"/>
    <col min="7695" max="7695" width="13.140625" style="3" customWidth="1"/>
    <col min="7696" max="7935" width="9.140625" style="3"/>
    <col min="7936" max="7936" width="4.28515625" style="3" customWidth="1"/>
    <col min="7937" max="7937" width="42.85546875" style="3" customWidth="1"/>
    <col min="7938" max="7938" width="14.85546875" style="3" customWidth="1"/>
    <col min="7939" max="7939" width="5.5703125" style="3" customWidth="1"/>
    <col min="7940" max="7940" width="7.140625" style="3" customWidth="1"/>
    <col min="7941" max="7941" width="10.140625" style="3" customWidth="1"/>
    <col min="7942" max="7942" width="12.28515625" style="3" customWidth="1"/>
    <col min="7943" max="7943" width="6.5703125" style="3" bestFit="1" customWidth="1"/>
    <col min="7944" max="7944" width="9.85546875" style="3" bestFit="1" customWidth="1"/>
    <col min="7945" max="7945" width="12.28515625" style="3" customWidth="1"/>
    <col min="7946" max="7946" width="6.5703125" style="3" bestFit="1" customWidth="1"/>
    <col min="7947" max="7947" width="9.5703125" style="3" customWidth="1"/>
    <col min="7948" max="7948" width="12.28515625" style="3" customWidth="1"/>
    <col min="7949" max="7949" width="29.28515625" style="3" customWidth="1"/>
    <col min="7950" max="7950" width="13.28515625" style="3" bestFit="1" customWidth="1"/>
    <col min="7951" max="7951" width="13.140625" style="3" customWidth="1"/>
    <col min="7952" max="8191" width="9.140625" style="3"/>
    <col min="8192" max="8192" width="4.28515625" style="3" customWidth="1"/>
    <col min="8193" max="8193" width="42.85546875" style="3" customWidth="1"/>
    <col min="8194" max="8194" width="14.85546875" style="3" customWidth="1"/>
    <col min="8195" max="8195" width="5.5703125" style="3" customWidth="1"/>
    <col min="8196" max="8196" width="7.140625" style="3" customWidth="1"/>
    <col min="8197" max="8197" width="10.140625" style="3" customWidth="1"/>
    <col min="8198" max="8198" width="12.28515625" style="3" customWidth="1"/>
    <col min="8199" max="8199" width="6.5703125" style="3" bestFit="1" customWidth="1"/>
    <col min="8200" max="8200" width="9.85546875" style="3" bestFit="1" customWidth="1"/>
    <col min="8201" max="8201" width="12.28515625" style="3" customWidth="1"/>
    <col min="8202" max="8202" width="6.5703125" style="3" bestFit="1" customWidth="1"/>
    <col min="8203" max="8203" width="9.5703125" style="3" customWidth="1"/>
    <col min="8204" max="8204" width="12.28515625" style="3" customWidth="1"/>
    <col min="8205" max="8205" width="29.28515625" style="3" customWidth="1"/>
    <col min="8206" max="8206" width="13.28515625" style="3" bestFit="1" customWidth="1"/>
    <col min="8207" max="8207" width="13.140625" style="3" customWidth="1"/>
    <col min="8208" max="8447" width="9.140625" style="3"/>
    <col min="8448" max="8448" width="4.28515625" style="3" customWidth="1"/>
    <col min="8449" max="8449" width="42.85546875" style="3" customWidth="1"/>
    <col min="8450" max="8450" width="14.85546875" style="3" customWidth="1"/>
    <col min="8451" max="8451" width="5.5703125" style="3" customWidth="1"/>
    <col min="8452" max="8452" width="7.140625" style="3" customWidth="1"/>
    <col min="8453" max="8453" width="10.140625" style="3" customWidth="1"/>
    <col min="8454" max="8454" width="12.28515625" style="3" customWidth="1"/>
    <col min="8455" max="8455" width="6.5703125" style="3" bestFit="1" customWidth="1"/>
    <col min="8456" max="8456" width="9.85546875" style="3" bestFit="1" customWidth="1"/>
    <col min="8457" max="8457" width="12.28515625" style="3" customWidth="1"/>
    <col min="8458" max="8458" width="6.5703125" style="3" bestFit="1" customWidth="1"/>
    <col min="8459" max="8459" width="9.5703125" style="3" customWidth="1"/>
    <col min="8460" max="8460" width="12.28515625" style="3" customWidth="1"/>
    <col min="8461" max="8461" width="29.28515625" style="3" customWidth="1"/>
    <col min="8462" max="8462" width="13.28515625" style="3" bestFit="1" customWidth="1"/>
    <col min="8463" max="8463" width="13.140625" style="3" customWidth="1"/>
    <col min="8464" max="8703" width="9.140625" style="3"/>
    <col min="8704" max="8704" width="4.28515625" style="3" customWidth="1"/>
    <col min="8705" max="8705" width="42.85546875" style="3" customWidth="1"/>
    <col min="8706" max="8706" width="14.85546875" style="3" customWidth="1"/>
    <col min="8707" max="8707" width="5.5703125" style="3" customWidth="1"/>
    <col min="8708" max="8708" width="7.140625" style="3" customWidth="1"/>
    <col min="8709" max="8709" width="10.140625" style="3" customWidth="1"/>
    <col min="8710" max="8710" width="12.28515625" style="3" customWidth="1"/>
    <col min="8711" max="8711" width="6.5703125" style="3" bestFit="1" customWidth="1"/>
    <col min="8712" max="8712" width="9.85546875" style="3" bestFit="1" customWidth="1"/>
    <col min="8713" max="8713" width="12.28515625" style="3" customWidth="1"/>
    <col min="8714" max="8714" width="6.5703125" style="3" bestFit="1" customWidth="1"/>
    <col min="8715" max="8715" width="9.5703125" style="3" customWidth="1"/>
    <col min="8716" max="8716" width="12.28515625" style="3" customWidth="1"/>
    <col min="8717" max="8717" width="29.28515625" style="3" customWidth="1"/>
    <col min="8718" max="8718" width="13.28515625" style="3" bestFit="1" customWidth="1"/>
    <col min="8719" max="8719" width="13.140625" style="3" customWidth="1"/>
    <col min="8720" max="8959" width="9.140625" style="3"/>
    <col min="8960" max="8960" width="4.28515625" style="3" customWidth="1"/>
    <col min="8961" max="8961" width="42.85546875" style="3" customWidth="1"/>
    <col min="8962" max="8962" width="14.85546875" style="3" customWidth="1"/>
    <col min="8963" max="8963" width="5.5703125" style="3" customWidth="1"/>
    <col min="8964" max="8964" width="7.140625" style="3" customWidth="1"/>
    <col min="8965" max="8965" width="10.140625" style="3" customWidth="1"/>
    <col min="8966" max="8966" width="12.28515625" style="3" customWidth="1"/>
    <col min="8967" max="8967" width="6.5703125" style="3" bestFit="1" customWidth="1"/>
    <col min="8968" max="8968" width="9.85546875" style="3" bestFit="1" customWidth="1"/>
    <col min="8969" max="8969" width="12.28515625" style="3" customWidth="1"/>
    <col min="8970" max="8970" width="6.5703125" style="3" bestFit="1" customWidth="1"/>
    <col min="8971" max="8971" width="9.5703125" style="3" customWidth="1"/>
    <col min="8972" max="8972" width="12.28515625" style="3" customWidth="1"/>
    <col min="8973" max="8973" width="29.28515625" style="3" customWidth="1"/>
    <col min="8974" max="8974" width="13.28515625" style="3" bestFit="1" customWidth="1"/>
    <col min="8975" max="8975" width="13.140625" style="3" customWidth="1"/>
    <col min="8976" max="9215" width="9.140625" style="3"/>
    <col min="9216" max="9216" width="4.28515625" style="3" customWidth="1"/>
    <col min="9217" max="9217" width="42.85546875" style="3" customWidth="1"/>
    <col min="9218" max="9218" width="14.85546875" style="3" customWidth="1"/>
    <col min="9219" max="9219" width="5.5703125" style="3" customWidth="1"/>
    <col min="9220" max="9220" width="7.140625" style="3" customWidth="1"/>
    <col min="9221" max="9221" width="10.140625" style="3" customWidth="1"/>
    <col min="9222" max="9222" width="12.28515625" style="3" customWidth="1"/>
    <col min="9223" max="9223" width="6.5703125" style="3" bestFit="1" customWidth="1"/>
    <col min="9224" max="9224" width="9.85546875" style="3" bestFit="1" customWidth="1"/>
    <col min="9225" max="9225" width="12.28515625" style="3" customWidth="1"/>
    <col min="9226" max="9226" width="6.5703125" style="3" bestFit="1" customWidth="1"/>
    <col min="9227" max="9227" width="9.5703125" style="3" customWidth="1"/>
    <col min="9228" max="9228" width="12.28515625" style="3" customWidth="1"/>
    <col min="9229" max="9229" width="29.28515625" style="3" customWidth="1"/>
    <col min="9230" max="9230" width="13.28515625" style="3" bestFit="1" customWidth="1"/>
    <col min="9231" max="9231" width="13.140625" style="3" customWidth="1"/>
    <col min="9232" max="9471" width="9.140625" style="3"/>
    <col min="9472" max="9472" width="4.28515625" style="3" customWidth="1"/>
    <col min="9473" max="9473" width="42.85546875" style="3" customWidth="1"/>
    <col min="9474" max="9474" width="14.85546875" style="3" customWidth="1"/>
    <col min="9475" max="9475" width="5.5703125" style="3" customWidth="1"/>
    <col min="9476" max="9476" width="7.140625" style="3" customWidth="1"/>
    <col min="9477" max="9477" width="10.140625" style="3" customWidth="1"/>
    <col min="9478" max="9478" width="12.28515625" style="3" customWidth="1"/>
    <col min="9479" max="9479" width="6.5703125" style="3" bestFit="1" customWidth="1"/>
    <col min="9480" max="9480" width="9.85546875" style="3" bestFit="1" customWidth="1"/>
    <col min="9481" max="9481" width="12.28515625" style="3" customWidth="1"/>
    <col min="9482" max="9482" width="6.5703125" style="3" bestFit="1" customWidth="1"/>
    <col min="9483" max="9483" width="9.5703125" style="3" customWidth="1"/>
    <col min="9484" max="9484" width="12.28515625" style="3" customWidth="1"/>
    <col min="9485" max="9485" width="29.28515625" style="3" customWidth="1"/>
    <col min="9486" max="9486" width="13.28515625" style="3" bestFit="1" customWidth="1"/>
    <col min="9487" max="9487" width="13.140625" style="3" customWidth="1"/>
    <col min="9488" max="9727" width="9.140625" style="3"/>
    <col min="9728" max="9728" width="4.28515625" style="3" customWidth="1"/>
    <col min="9729" max="9729" width="42.85546875" style="3" customWidth="1"/>
    <col min="9730" max="9730" width="14.85546875" style="3" customWidth="1"/>
    <col min="9731" max="9731" width="5.5703125" style="3" customWidth="1"/>
    <col min="9732" max="9732" width="7.140625" style="3" customWidth="1"/>
    <col min="9733" max="9733" width="10.140625" style="3" customWidth="1"/>
    <col min="9734" max="9734" width="12.28515625" style="3" customWidth="1"/>
    <col min="9735" max="9735" width="6.5703125" style="3" bestFit="1" customWidth="1"/>
    <col min="9736" max="9736" width="9.85546875" style="3" bestFit="1" customWidth="1"/>
    <col min="9737" max="9737" width="12.28515625" style="3" customWidth="1"/>
    <col min="9738" max="9738" width="6.5703125" style="3" bestFit="1" customWidth="1"/>
    <col min="9739" max="9739" width="9.5703125" style="3" customWidth="1"/>
    <col min="9740" max="9740" width="12.28515625" style="3" customWidth="1"/>
    <col min="9741" max="9741" width="29.28515625" style="3" customWidth="1"/>
    <col min="9742" max="9742" width="13.28515625" style="3" bestFit="1" customWidth="1"/>
    <col min="9743" max="9743" width="13.140625" style="3" customWidth="1"/>
    <col min="9744" max="9983" width="9.140625" style="3"/>
    <col min="9984" max="9984" width="4.28515625" style="3" customWidth="1"/>
    <col min="9985" max="9985" width="42.85546875" style="3" customWidth="1"/>
    <col min="9986" max="9986" width="14.85546875" style="3" customWidth="1"/>
    <col min="9987" max="9987" width="5.5703125" style="3" customWidth="1"/>
    <col min="9988" max="9988" width="7.140625" style="3" customWidth="1"/>
    <col min="9989" max="9989" width="10.140625" style="3" customWidth="1"/>
    <col min="9990" max="9990" width="12.28515625" style="3" customWidth="1"/>
    <col min="9991" max="9991" width="6.5703125" style="3" bestFit="1" customWidth="1"/>
    <col min="9992" max="9992" width="9.85546875" style="3" bestFit="1" customWidth="1"/>
    <col min="9993" max="9993" width="12.28515625" style="3" customWidth="1"/>
    <col min="9994" max="9994" width="6.5703125" style="3" bestFit="1" customWidth="1"/>
    <col min="9995" max="9995" width="9.5703125" style="3" customWidth="1"/>
    <col min="9996" max="9996" width="12.28515625" style="3" customWidth="1"/>
    <col min="9997" max="9997" width="29.28515625" style="3" customWidth="1"/>
    <col min="9998" max="9998" width="13.28515625" style="3" bestFit="1" customWidth="1"/>
    <col min="9999" max="9999" width="13.140625" style="3" customWidth="1"/>
    <col min="10000" max="10239" width="9.140625" style="3"/>
    <col min="10240" max="10240" width="4.28515625" style="3" customWidth="1"/>
    <col min="10241" max="10241" width="42.85546875" style="3" customWidth="1"/>
    <col min="10242" max="10242" width="14.85546875" style="3" customWidth="1"/>
    <col min="10243" max="10243" width="5.5703125" style="3" customWidth="1"/>
    <col min="10244" max="10244" width="7.140625" style="3" customWidth="1"/>
    <col min="10245" max="10245" width="10.140625" style="3" customWidth="1"/>
    <col min="10246" max="10246" width="12.28515625" style="3" customWidth="1"/>
    <col min="10247" max="10247" width="6.5703125" style="3" bestFit="1" customWidth="1"/>
    <col min="10248" max="10248" width="9.85546875" style="3" bestFit="1" customWidth="1"/>
    <col min="10249" max="10249" width="12.28515625" style="3" customWidth="1"/>
    <col min="10250" max="10250" width="6.5703125" style="3" bestFit="1" customWidth="1"/>
    <col min="10251" max="10251" width="9.5703125" style="3" customWidth="1"/>
    <col min="10252" max="10252" width="12.28515625" style="3" customWidth="1"/>
    <col min="10253" max="10253" width="29.28515625" style="3" customWidth="1"/>
    <col min="10254" max="10254" width="13.28515625" style="3" bestFit="1" customWidth="1"/>
    <col min="10255" max="10255" width="13.140625" style="3" customWidth="1"/>
    <col min="10256" max="10495" width="9.140625" style="3"/>
    <col min="10496" max="10496" width="4.28515625" style="3" customWidth="1"/>
    <col min="10497" max="10497" width="42.85546875" style="3" customWidth="1"/>
    <col min="10498" max="10498" width="14.85546875" style="3" customWidth="1"/>
    <col min="10499" max="10499" width="5.5703125" style="3" customWidth="1"/>
    <col min="10500" max="10500" width="7.140625" style="3" customWidth="1"/>
    <col min="10501" max="10501" width="10.140625" style="3" customWidth="1"/>
    <col min="10502" max="10502" width="12.28515625" style="3" customWidth="1"/>
    <col min="10503" max="10503" width="6.5703125" style="3" bestFit="1" customWidth="1"/>
    <col min="10504" max="10504" width="9.85546875" style="3" bestFit="1" customWidth="1"/>
    <col min="10505" max="10505" width="12.28515625" style="3" customWidth="1"/>
    <col min="10506" max="10506" width="6.5703125" style="3" bestFit="1" customWidth="1"/>
    <col min="10507" max="10507" width="9.5703125" style="3" customWidth="1"/>
    <col min="10508" max="10508" width="12.28515625" style="3" customWidth="1"/>
    <col min="10509" max="10509" width="29.28515625" style="3" customWidth="1"/>
    <col min="10510" max="10510" width="13.28515625" style="3" bestFit="1" customWidth="1"/>
    <col min="10511" max="10511" width="13.140625" style="3" customWidth="1"/>
    <col min="10512" max="10751" width="9.140625" style="3"/>
    <col min="10752" max="10752" width="4.28515625" style="3" customWidth="1"/>
    <col min="10753" max="10753" width="42.85546875" style="3" customWidth="1"/>
    <col min="10754" max="10754" width="14.85546875" style="3" customWidth="1"/>
    <col min="10755" max="10755" width="5.5703125" style="3" customWidth="1"/>
    <col min="10756" max="10756" width="7.140625" style="3" customWidth="1"/>
    <col min="10757" max="10757" width="10.140625" style="3" customWidth="1"/>
    <col min="10758" max="10758" width="12.28515625" style="3" customWidth="1"/>
    <col min="10759" max="10759" width="6.5703125" style="3" bestFit="1" customWidth="1"/>
    <col min="10760" max="10760" width="9.85546875" style="3" bestFit="1" customWidth="1"/>
    <col min="10761" max="10761" width="12.28515625" style="3" customWidth="1"/>
    <col min="10762" max="10762" width="6.5703125" style="3" bestFit="1" customWidth="1"/>
    <col min="10763" max="10763" width="9.5703125" style="3" customWidth="1"/>
    <col min="10764" max="10764" width="12.28515625" style="3" customWidth="1"/>
    <col min="10765" max="10765" width="29.28515625" style="3" customWidth="1"/>
    <col min="10766" max="10766" width="13.28515625" style="3" bestFit="1" customWidth="1"/>
    <col min="10767" max="10767" width="13.140625" style="3" customWidth="1"/>
    <col min="10768" max="11007" width="9.140625" style="3"/>
    <col min="11008" max="11008" width="4.28515625" style="3" customWidth="1"/>
    <col min="11009" max="11009" width="42.85546875" style="3" customWidth="1"/>
    <col min="11010" max="11010" width="14.85546875" style="3" customWidth="1"/>
    <col min="11011" max="11011" width="5.5703125" style="3" customWidth="1"/>
    <col min="11012" max="11012" width="7.140625" style="3" customWidth="1"/>
    <col min="11013" max="11013" width="10.140625" style="3" customWidth="1"/>
    <col min="11014" max="11014" width="12.28515625" style="3" customWidth="1"/>
    <col min="11015" max="11015" width="6.5703125" style="3" bestFit="1" customWidth="1"/>
    <col min="11016" max="11016" width="9.85546875" style="3" bestFit="1" customWidth="1"/>
    <col min="11017" max="11017" width="12.28515625" style="3" customWidth="1"/>
    <col min="11018" max="11018" width="6.5703125" style="3" bestFit="1" customWidth="1"/>
    <col min="11019" max="11019" width="9.5703125" style="3" customWidth="1"/>
    <col min="11020" max="11020" width="12.28515625" style="3" customWidth="1"/>
    <col min="11021" max="11021" width="29.28515625" style="3" customWidth="1"/>
    <col min="11022" max="11022" width="13.28515625" style="3" bestFit="1" customWidth="1"/>
    <col min="11023" max="11023" width="13.140625" style="3" customWidth="1"/>
    <col min="11024" max="11263" width="9.140625" style="3"/>
    <col min="11264" max="11264" width="4.28515625" style="3" customWidth="1"/>
    <col min="11265" max="11265" width="42.85546875" style="3" customWidth="1"/>
    <col min="11266" max="11266" width="14.85546875" style="3" customWidth="1"/>
    <col min="11267" max="11267" width="5.5703125" style="3" customWidth="1"/>
    <col min="11268" max="11268" width="7.140625" style="3" customWidth="1"/>
    <col min="11269" max="11269" width="10.140625" style="3" customWidth="1"/>
    <col min="11270" max="11270" width="12.28515625" style="3" customWidth="1"/>
    <col min="11271" max="11271" width="6.5703125" style="3" bestFit="1" customWidth="1"/>
    <col min="11272" max="11272" width="9.85546875" style="3" bestFit="1" customWidth="1"/>
    <col min="11273" max="11273" width="12.28515625" style="3" customWidth="1"/>
    <col min="11274" max="11274" width="6.5703125" style="3" bestFit="1" customWidth="1"/>
    <col min="11275" max="11275" width="9.5703125" style="3" customWidth="1"/>
    <col min="11276" max="11276" width="12.28515625" style="3" customWidth="1"/>
    <col min="11277" max="11277" width="29.28515625" style="3" customWidth="1"/>
    <col min="11278" max="11278" width="13.28515625" style="3" bestFit="1" customWidth="1"/>
    <col min="11279" max="11279" width="13.140625" style="3" customWidth="1"/>
    <col min="11280" max="11519" width="9.140625" style="3"/>
    <col min="11520" max="11520" width="4.28515625" style="3" customWidth="1"/>
    <col min="11521" max="11521" width="42.85546875" style="3" customWidth="1"/>
    <col min="11522" max="11522" width="14.85546875" style="3" customWidth="1"/>
    <col min="11523" max="11523" width="5.5703125" style="3" customWidth="1"/>
    <col min="11524" max="11524" width="7.140625" style="3" customWidth="1"/>
    <col min="11525" max="11525" width="10.140625" style="3" customWidth="1"/>
    <col min="11526" max="11526" width="12.28515625" style="3" customWidth="1"/>
    <col min="11527" max="11527" width="6.5703125" style="3" bestFit="1" customWidth="1"/>
    <col min="11528" max="11528" width="9.85546875" style="3" bestFit="1" customWidth="1"/>
    <col min="11529" max="11529" width="12.28515625" style="3" customWidth="1"/>
    <col min="11530" max="11530" width="6.5703125" style="3" bestFit="1" customWidth="1"/>
    <col min="11531" max="11531" width="9.5703125" style="3" customWidth="1"/>
    <col min="11532" max="11532" width="12.28515625" style="3" customWidth="1"/>
    <col min="11533" max="11533" width="29.28515625" style="3" customWidth="1"/>
    <col min="11534" max="11534" width="13.28515625" style="3" bestFit="1" customWidth="1"/>
    <col min="11535" max="11535" width="13.140625" style="3" customWidth="1"/>
    <col min="11536" max="11775" width="9.140625" style="3"/>
    <col min="11776" max="11776" width="4.28515625" style="3" customWidth="1"/>
    <col min="11777" max="11777" width="42.85546875" style="3" customWidth="1"/>
    <col min="11778" max="11778" width="14.85546875" style="3" customWidth="1"/>
    <col min="11779" max="11779" width="5.5703125" style="3" customWidth="1"/>
    <col min="11780" max="11780" width="7.140625" style="3" customWidth="1"/>
    <col min="11781" max="11781" width="10.140625" style="3" customWidth="1"/>
    <col min="11782" max="11782" width="12.28515625" style="3" customWidth="1"/>
    <col min="11783" max="11783" width="6.5703125" style="3" bestFit="1" customWidth="1"/>
    <col min="11784" max="11784" width="9.85546875" style="3" bestFit="1" customWidth="1"/>
    <col min="11785" max="11785" width="12.28515625" style="3" customWidth="1"/>
    <col min="11786" max="11786" width="6.5703125" style="3" bestFit="1" customWidth="1"/>
    <col min="11787" max="11787" width="9.5703125" style="3" customWidth="1"/>
    <col min="11788" max="11788" width="12.28515625" style="3" customWidth="1"/>
    <col min="11789" max="11789" width="29.28515625" style="3" customWidth="1"/>
    <col min="11790" max="11790" width="13.28515625" style="3" bestFit="1" customWidth="1"/>
    <col min="11791" max="11791" width="13.140625" style="3" customWidth="1"/>
    <col min="11792" max="12031" width="9.140625" style="3"/>
    <col min="12032" max="12032" width="4.28515625" style="3" customWidth="1"/>
    <col min="12033" max="12033" width="42.85546875" style="3" customWidth="1"/>
    <col min="12034" max="12034" width="14.85546875" style="3" customWidth="1"/>
    <col min="12035" max="12035" width="5.5703125" style="3" customWidth="1"/>
    <col min="12036" max="12036" width="7.140625" style="3" customWidth="1"/>
    <col min="12037" max="12037" width="10.140625" style="3" customWidth="1"/>
    <col min="12038" max="12038" width="12.28515625" style="3" customWidth="1"/>
    <col min="12039" max="12039" width="6.5703125" style="3" bestFit="1" customWidth="1"/>
    <col min="12040" max="12040" width="9.85546875" style="3" bestFit="1" customWidth="1"/>
    <col min="12041" max="12041" width="12.28515625" style="3" customWidth="1"/>
    <col min="12042" max="12042" width="6.5703125" style="3" bestFit="1" customWidth="1"/>
    <col min="12043" max="12043" width="9.5703125" style="3" customWidth="1"/>
    <col min="12044" max="12044" width="12.28515625" style="3" customWidth="1"/>
    <col min="12045" max="12045" width="29.28515625" style="3" customWidth="1"/>
    <col min="12046" max="12046" width="13.28515625" style="3" bestFit="1" customWidth="1"/>
    <col min="12047" max="12047" width="13.140625" style="3" customWidth="1"/>
    <col min="12048" max="12287" width="9.140625" style="3"/>
    <col min="12288" max="12288" width="4.28515625" style="3" customWidth="1"/>
    <col min="12289" max="12289" width="42.85546875" style="3" customWidth="1"/>
    <col min="12290" max="12290" width="14.85546875" style="3" customWidth="1"/>
    <col min="12291" max="12291" width="5.5703125" style="3" customWidth="1"/>
    <col min="12292" max="12292" width="7.140625" style="3" customWidth="1"/>
    <col min="12293" max="12293" width="10.140625" style="3" customWidth="1"/>
    <col min="12294" max="12294" width="12.28515625" style="3" customWidth="1"/>
    <col min="12295" max="12295" width="6.5703125" style="3" bestFit="1" customWidth="1"/>
    <col min="12296" max="12296" width="9.85546875" style="3" bestFit="1" customWidth="1"/>
    <col min="12297" max="12297" width="12.28515625" style="3" customWidth="1"/>
    <col min="12298" max="12298" width="6.5703125" style="3" bestFit="1" customWidth="1"/>
    <col min="12299" max="12299" width="9.5703125" style="3" customWidth="1"/>
    <col min="12300" max="12300" width="12.28515625" style="3" customWidth="1"/>
    <col min="12301" max="12301" width="29.28515625" style="3" customWidth="1"/>
    <col min="12302" max="12302" width="13.28515625" style="3" bestFit="1" customWidth="1"/>
    <col min="12303" max="12303" width="13.140625" style="3" customWidth="1"/>
    <col min="12304" max="12543" width="9.140625" style="3"/>
    <col min="12544" max="12544" width="4.28515625" style="3" customWidth="1"/>
    <col min="12545" max="12545" width="42.85546875" style="3" customWidth="1"/>
    <col min="12546" max="12546" width="14.85546875" style="3" customWidth="1"/>
    <col min="12547" max="12547" width="5.5703125" style="3" customWidth="1"/>
    <col min="12548" max="12548" width="7.140625" style="3" customWidth="1"/>
    <col min="12549" max="12549" width="10.140625" style="3" customWidth="1"/>
    <col min="12550" max="12550" width="12.28515625" style="3" customWidth="1"/>
    <col min="12551" max="12551" width="6.5703125" style="3" bestFit="1" customWidth="1"/>
    <col min="12552" max="12552" width="9.85546875" style="3" bestFit="1" customWidth="1"/>
    <col min="12553" max="12553" width="12.28515625" style="3" customWidth="1"/>
    <col min="12554" max="12554" width="6.5703125" style="3" bestFit="1" customWidth="1"/>
    <col min="12555" max="12555" width="9.5703125" style="3" customWidth="1"/>
    <col min="12556" max="12556" width="12.28515625" style="3" customWidth="1"/>
    <col min="12557" max="12557" width="29.28515625" style="3" customWidth="1"/>
    <col min="12558" max="12558" width="13.28515625" style="3" bestFit="1" customWidth="1"/>
    <col min="12559" max="12559" width="13.140625" style="3" customWidth="1"/>
    <col min="12560" max="12799" width="9.140625" style="3"/>
    <col min="12800" max="12800" width="4.28515625" style="3" customWidth="1"/>
    <col min="12801" max="12801" width="42.85546875" style="3" customWidth="1"/>
    <col min="12802" max="12802" width="14.85546875" style="3" customWidth="1"/>
    <col min="12803" max="12803" width="5.5703125" style="3" customWidth="1"/>
    <col min="12804" max="12804" width="7.140625" style="3" customWidth="1"/>
    <col min="12805" max="12805" width="10.140625" style="3" customWidth="1"/>
    <col min="12806" max="12806" width="12.28515625" style="3" customWidth="1"/>
    <col min="12807" max="12807" width="6.5703125" style="3" bestFit="1" customWidth="1"/>
    <col min="12808" max="12808" width="9.85546875" style="3" bestFit="1" customWidth="1"/>
    <col min="12809" max="12809" width="12.28515625" style="3" customWidth="1"/>
    <col min="12810" max="12810" width="6.5703125" style="3" bestFit="1" customWidth="1"/>
    <col min="12811" max="12811" width="9.5703125" style="3" customWidth="1"/>
    <col min="12812" max="12812" width="12.28515625" style="3" customWidth="1"/>
    <col min="12813" max="12813" width="29.28515625" style="3" customWidth="1"/>
    <col min="12814" max="12814" width="13.28515625" style="3" bestFit="1" customWidth="1"/>
    <col min="12815" max="12815" width="13.140625" style="3" customWidth="1"/>
    <col min="12816" max="13055" width="9.140625" style="3"/>
    <col min="13056" max="13056" width="4.28515625" style="3" customWidth="1"/>
    <col min="13057" max="13057" width="42.85546875" style="3" customWidth="1"/>
    <col min="13058" max="13058" width="14.85546875" style="3" customWidth="1"/>
    <col min="13059" max="13059" width="5.5703125" style="3" customWidth="1"/>
    <col min="13060" max="13060" width="7.140625" style="3" customWidth="1"/>
    <col min="13061" max="13061" width="10.140625" style="3" customWidth="1"/>
    <col min="13062" max="13062" width="12.28515625" style="3" customWidth="1"/>
    <col min="13063" max="13063" width="6.5703125" style="3" bestFit="1" customWidth="1"/>
    <col min="13064" max="13064" width="9.85546875" style="3" bestFit="1" customWidth="1"/>
    <col min="13065" max="13065" width="12.28515625" style="3" customWidth="1"/>
    <col min="13066" max="13066" width="6.5703125" style="3" bestFit="1" customWidth="1"/>
    <col min="13067" max="13067" width="9.5703125" style="3" customWidth="1"/>
    <col min="13068" max="13068" width="12.28515625" style="3" customWidth="1"/>
    <col min="13069" max="13069" width="29.28515625" style="3" customWidth="1"/>
    <col min="13070" max="13070" width="13.28515625" style="3" bestFit="1" customWidth="1"/>
    <col min="13071" max="13071" width="13.140625" style="3" customWidth="1"/>
    <col min="13072" max="13311" width="9.140625" style="3"/>
    <col min="13312" max="13312" width="4.28515625" style="3" customWidth="1"/>
    <col min="13313" max="13313" width="42.85546875" style="3" customWidth="1"/>
    <col min="13314" max="13314" width="14.85546875" style="3" customWidth="1"/>
    <col min="13315" max="13315" width="5.5703125" style="3" customWidth="1"/>
    <col min="13316" max="13316" width="7.140625" style="3" customWidth="1"/>
    <col min="13317" max="13317" width="10.140625" style="3" customWidth="1"/>
    <col min="13318" max="13318" width="12.28515625" style="3" customWidth="1"/>
    <col min="13319" max="13319" width="6.5703125" style="3" bestFit="1" customWidth="1"/>
    <col min="13320" max="13320" width="9.85546875" style="3" bestFit="1" customWidth="1"/>
    <col min="13321" max="13321" width="12.28515625" style="3" customWidth="1"/>
    <col min="13322" max="13322" width="6.5703125" style="3" bestFit="1" customWidth="1"/>
    <col min="13323" max="13323" width="9.5703125" style="3" customWidth="1"/>
    <col min="13324" max="13324" width="12.28515625" style="3" customWidth="1"/>
    <col min="13325" max="13325" width="29.28515625" style="3" customWidth="1"/>
    <col min="13326" max="13326" width="13.28515625" style="3" bestFit="1" customWidth="1"/>
    <col min="13327" max="13327" width="13.140625" style="3" customWidth="1"/>
    <col min="13328" max="13567" width="9.140625" style="3"/>
    <col min="13568" max="13568" width="4.28515625" style="3" customWidth="1"/>
    <col min="13569" max="13569" width="42.85546875" style="3" customWidth="1"/>
    <col min="13570" max="13570" width="14.85546875" style="3" customWidth="1"/>
    <col min="13571" max="13571" width="5.5703125" style="3" customWidth="1"/>
    <col min="13572" max="13572" width="7.140625" style="3" customWidth="1"/>
    <col min="13573" max="13573" width="10.140625" style="3" customWidth="1"/>
    <col min="13574" max="13574" width="12.28515625" style="3" customWidth="1"/>
    <col min="13575" max="13575" width="6.5703125" style="3" bestFit="1" customWidth="1"/>
    <col min="13576" max="13576" width="9.85546875" style="3" bestFit="1" customWidth="1"/>
    <col min="13577" max="13577" width="12.28515625" style="3" customWidth="1"/>
    <col min="13578" max="13578" width="6.5703125" style="3" bestFit="1" customWidth="1"/>
    <col min="13579" max="13579" width="9.5703125" style="3" customWidth="1"/>
    <col min="13580" max="13580" width="12.28515625" style="3" customWidth="1"/>
    <col min="13581" max="13581" width="29.28515625" style="3" customWidth="1"/>
    <col min="13582" max="13582" width="13.28515625" style="3" bestFit="1" customWidth="1"/>
    <col min="13583" max="13583" width="13.140625" style="3" customWidth="1"/>
    <col min="13584" max="13823" width="9.140625" style="3"/>
    <col min="13824" max="13824" width="4.28515625" style="3" customWidth="1"/>
    <col min="13825" max="13825" width="42.85546875" style="3" customWidth="1"/>
    <col min="13826" max="13826" width="14.85546875" style="3" customWidth="1"/>
    <col min="13827" max="13827" width="5.5703125" style="3" customWidth="1"/>
    <col min="13828" max="13828" width="7.140625" style="3" customWidth="1"/>
    <col min="13829" max="13829" width="10.140625" style="3" customWidth="1"/>
    <col min="13830" max="13830" width="12.28515625" style="3" customWidth="1"/>
    <col min="13831" max="13831" width="6.5703125" style="3" bestFit="1" customWidth="1"/>
    <col min="13832" max="13832" width="9.85546875" style="3" bestFit="1" customWidth="1"/>
    <col min="13833" max="13833" width="12.28515625" style="3" customWidth="1"/>
    <col min="13834" max="13834" width="6.5703125" style="3" bestFit="1" customWidth="1"/>
    <col min="13835" max="13835" width="9.5703125" style="3" customWidth="1"/>
    <col min="13836" max="13836" width="12.28515625" style="3" customWidth="1"/>
    <col min="13837" max="13837" width="29.28515625" style="3" customWidth="1"/>
    <col min="13838" max="13838" width="13.28515625" style="3" bestFit="1" customWidth="1"/>
    <col min="13839" max="13839" width="13.140625" style="3" customWidth="1"/>
    <col min="13840" max="14079" width="9.140625" style="3"/>
    <col min="14080" max="14080" width="4.28515625" style="3" customWidth="1"/>
    <col min="14081" max="14081" width="42.85546875" style="3" customWidth="1"/>
    <col min="14082" max="14082" width="14.85546875" style="3" customWidth="1"/>
    <col min="14083" max="14083" width="5.5703125" style="3" customWidth="1"/>
    <col min="14084" max="14084" width="7.140625" style="3" customWidth="1"/>
    <col min="14085" max="14085" width="10.140625" style="3" customWidth="1"/>
    <col min="14086" max="14086" width="12.28515625" style="3" customWidth="1"/>
    <col min="14087" max="14087" width="6.5703125" style="3" bestFit="1" customWidth="1"/>
    <col min="14088" max="14088" width="9.85546875" style="3" bestFit="1" customWidth="1"/>
    <col min="14089" max="14089" width="12.28515625" style="3" customWidth="1"/>
    <col min="14090" max="14090" width="6.5703125" style="3" bestFit="1" customWidth="1"/>
    <col min="14091" max="14091" width="9.5703125" style="3" customWidth="1"/>
    <col min="14092" max="14092" width="12.28515625" style="3" customWidth="1"/>
    <col min="14093" max="14093" width="29.28515625" style="3" customWidth="1"/>
    <col min="14094" max="14094" width="13.28515625" style="3" bestFit="1" customWidth="1"/>
    <col min="14095" max="14095" width="13.140625" style="3" customWidth="1"/>
    <col min="14096" max="14335" width="9.140625" style="3"/>
    <col min="14336" max="14336" width="4.28515625" style="3" customWidth="1"/>
    <col min="14337" max="14337" width="42.85546875" style="3" customWidth="1"/>
    <col min="14338" max="14338" width="14.85546875" style="3" customWidth="1"/>
    <col min="14339" max="14339" width="5.5703125" style="3" customWidth="1"/>
    <col min="14340" max="14340" width="7.140625" style="3" customWidth="1"/>
    <col min="14341" max="14341" width="10.140625" style="3" customWidth="1"/>
    <col min="14342" max="14342" width="12.28515625" style="3" customWidth="1"/>
    <col min="14343" max="14343" width="6.5703125" style="3" bestFit="1" customWidth="1"/>
    <col min="14344" max="14344" width="9.85546875" style="3" bestFit="1" customWidth="1"/>
    <col min="14345" max="14345" width="12.28515625" style="3" customWidth="1"/>
    <col min="14346" max="14346" width="6.5703125" style="3" bestFit="1" customWidth="1"/>
    <col min="14347" max="14347" width="9.5703125" style="3" customWidth="1"/>
    <col min="14348" max="14348" width="12.28515625" style="3" customWidth="1"/>
    <col min="14349" max="14349" width="29.28515625" style="3" customWidth="1"/>
    <col min="14350" max="14350" width="13.28515625" style="3" bestFit="1" customWidth="1"/>
    <col min="14351" max="14351" width="13.140625" style="3" customWidth="1"/>
    <col min="14352" max="14591" width="9.140625" style="3"/>
    <col min="14592" max="14592" width="4.28515625" style="3" customWidth="1"/>
    <col min="14593" max="14593" width="42.85546875" style="3" customWidth="1"/>
    <col min="14594" max="14594" width="14.85546875" style="3" customWidth="1"/>
    <col min="14595" max="14595" width="5.5703125" style="3" customWidth="1"/>
    <col min="14596" max="14596" width="7.140625" style="3" customWidth="1"/>
    <col min="14597" max="14597" width="10.140625" style="3" customWidth="1"/>
    <col min="14598" max="14598" width="12.28515625" style="3" customWidth="1"/>
    <col min="14599" max="14599" width="6.5703125" style="3" bestFit="1" customWidth="1"/>
    <col min="14600" max="14600" width="9.85546875" style="3" bestFit="1" customWidth="1"/>
    <col min="14601" max="14601" width="12.28515625" style="3" customWidth="1"/>
    <col min="14602" max="14602" width="6.5703125" style="3" bestFit="1" customWidth="1"/>
    <col min="14603" max="14603" width="9.5703125" style="3" customWidth="1"/>
    <col min="14604" max="14604" width="12.28515625" style="3" customWidth="1"/>
    <col min="14605" max="14605" width="29.28515625" style="3" customWidth="1"/>
    <col min="14606" max="14606" width="13.28515625" style="3" bestFit="1" customWidth="1"/>
    <col min="14607" max="14607" width="13.140625" style="3" customWidth="1"/>
    <col min="14608" max="14847" width="9.140625" style="3"/>
    <col min="14848" max="14848" width="4.28515625" style="3" customWidth="1"/>
    <col min="14849" max="14849" width="42.85546875" style="3" customWidth="1"/>
    <col min="14850" max="14850" width="14.85546875" style="3" customWidth="1"/>
    <col min="14851" max="14851" width="5.5703125" style="3" customWidth="1"/>
    <col min="14852" max="14852" width="7.140625" style="3" customWidth="1"/>
    <col min="14853" max="14853" width="10.140625" style="3" customWidth="1"/>
    <col min="14854" max="14854" width="12.28515625" style="3" customWidth="1"/>
    <col min="14855" max="14855" width="6.5703125" style="3" bestFit="1" customWidth="1"/>
    <col min="14856" max="14856" width="9.85546875" style="3" bestFit="1" customWidth="1"/>
    <col min="14857" max="14857" width="12.28515625" style="3" customWidth="1"/>
    <col min="14858" max="14858" width="6.5703125" style="3" bestFit="1" customWidth="1"/>
    <col min="14859" max="14859" width="9.5703125" style="3" customWidth="1"/>
    <col min="14860" max="14860" width="12.28515625" style="3" customWidth="1"/>
    <col min="14861" max="14861" width="29.28515625" style="3" customWidth="1"/>
    <col min="14862" max="14862" width="13.28515625" style="3" bestFit="1" customWidth="1"/>
    <col min="14863" max="14863" width="13.140625" style="3" customWidth="1"/>
    <col min="14864" max="15103" width="9.140625" style="3"/>
    <col min="15104" max="15104" width="4.28515625" style="3" customWidth="1"/>
    <col min="15105" max="15105" width="42.85546875" style="3" customWidth="1"/>
    <col min="15106" max="15106" width="14.85546875" style="3" customWidth="1"/>
    <col min="15107" max="15107" width="5.5703125" style="3" customWidth="1"/>
    <col min="15108" max="15108" width="7.140625" style="3" customWidth="1"/>
    <col min="15109" max="15109" width="10.140625" style="3" customWidth="1"/>
    <col min="15110" max="15110" width="12.28515625" style="3" customWidth="1"/>
    <col min="15111" max="15111" width="6.5703125" style="3" bestFit="1" customWidth="1"/>
    <col min="15112" max="15112" width="9.85546875" style="3" bestFit="1" customWidth="1"/>
    <col min="15113" max="15113" width="12.28515625" style="3" customWidth="1"/>
    <col min="15114" max="15114" width="6.5703125" style="3" bestFit="1" customWidth="1"/>
    <col min="15115" max="15115" width="9.5703125" style="3" customWidth="1"/>
    <col min="15116" max="15116" width="12.28515625" style="3" customWidth="1"/>
    <col min="15117" max="15117" width="29.28515625" style="3" customWidth="1"/>
    <col min="15118" max="15118" width="13.28515625" style="3" bestFit="1" customWidth="1"/>
    <col min="15119" max="15119" width="13.140625" style="3" customWidth="1"/>
    <col min="15120" max="15359" width="9.140625" style="3"/>
    <col min="15360" max="15360" width="4.28515625" style="3" customWidth="1"/>
    <col min="15361" max="15361" width="42.85546875" style="3" customWidth="1"/>
    <col min="15362" max="15362" width="14.85546875" style="3" customWidth="1"/>
    <col min="15363" max="15363" width="5.5703125" style="3" customWidth="1"/>
    <col min="15364" max="15364" width="7.140625" style="3" customWidth="1"/>
    <col min="15365" max="15365" width="10.140625" style="3" customWidth="1"/>
    <col min="15366" max="15366" width="12.28515625" style="3" customWidth="1"/>
    <col min="15367" max="15367" width="6.5703125" style="3" bestFit="1" customWidth="1"/>
    <col min="15368" max="15368" width="9.85546875" style="3" bestFit="1" customWidth="1"/>
    <col min="15369" max="15369" width="12.28515625" style="3" customWidth="1"/>
    <col min="15370" max="15370" width="6.5703125" style="3" bestFit="1" customWidth="1"/>
    <col min="15371" max="15371" width="9.5703125" style="3" customWidth="1"/>
    <col min="15372" max="15372" width="12.28515625" style="3" customWidth="1"/>
    <col min="15373" max="15373" width="29.28515625" style="3" customWidth="1"/>
    <col min="15374" max="15374" width="13.28515625" style="3" bestFit="1" customWidth="1"/>
    <col min="15375" max="15375" width="13.140625" style="3" customWidth="1"/>
    <col min="15376" max="15615" width="9.140625" style="3"/>
    <col min="15616" max="15616" width="4.28515625" style="3" customWidth="1"/>
    <col min="15617" max="15617" width="42.85546875" style="3" customWidth="1"/>
    <col min="15618" max="15618" width="14.85546875" style="3" customWidth="1"/>
    <col min="15619" max="15619" width="5.5703125" style="3" customWidth="1"/>
    <col min="15620" max="15620" width="7.140625" style="3" customWidth="1"/>
    <col min="15621" max="15621" width="10.140625" style="3" customWidth="1"/>
    <col min="15622" max="15622" width="12.28515625" style="3" customWidth="1"/>
    <col min="15623" max="15623" width="6.5703125" style="3" bestFit="1" customWidth="1"/>
    <col min="15624" max="15624" width="9.85546875" style="3" bestFit="1" customWidth="1"/>
    <col min="15625" max="15625" width="12.28515625" style="3" customWidth="1"/>
    <col min="15626" max="15626" width="6.5703125" style="3" bestFit="1" customWidth="1"/>
    <col min="15627" max="15627" width="9.5703125" style="3" customWidth="1"/>
    <col min="15628" max="15628" width="12.28515625" style="3" customWidth="1"/>
    <col min="15629" max="15629" width="29.28515625" style="3" customWidth="1"/>
    <col min="15630" max="15630" width="13.28515625" style="3" bestFit="1" customWidth="1"/>
    <col min="15631" max="15631" width="13.140625" style="3" customWidth="1"/>
    <col min="15632" max="15871" width="9.140625" style="3"/>
    <col min="15872" max="15872" width="4.28515625" style="3" customWidth="1"/>
    <col min="15873" max="15873" width="42.85546875" style="3" customWidth="1"/>
    <col min="15874" max="15874" width="14.85546875" style="3" customWidth="1"/>
    <col min="15875" max="15875" width="5.5703125" style="3" customWidth="1"/>
    <col min="15876" max="15876" width="7.140625" style="3" customWidth="1"/>
    <col min="15877" max="15877" width="10.140625" style="3" customWidth="1"/>
    <col min="15878" max="15878" width="12.28515625" style="3" customWidth="1"/>
    <col min="15879" max="15879" width="6.5703125" style="3" bestFit="1" customWidth="1"/>
    <col min="15880" max="15880" width="9.85546875" style="3" bestFit="1" customWidth="1"/>
    <col min="15881" max="15881" width="12.28515625" style="3" customWidth="1"/>
    <col min="15882" max="15882" width="6.5703125" style="3" bestFit="1" customWidth="1"/>
    <col min="15883" max="15883" width="9.5703125" style="3" customWidth="1"/>
    <col min="15884" max="15884" width="12.28515625" style="3" customWidth="1"/>
    <col min="15885" max="15885" width="29.28515625" style="3" customWidth="1"/>
    <col min="15886" max="15886" width="13.28515625" style="3" bestFit="1" customWidth="1"/>
    <col min="15887" max="15887" width="13.140625" style="3" customWidth="1"/>
    <col min="15888" max="16127" width="9.140625" style="3"/>
    <col min="16128" max="16128" width="4.28515625" style="3" customWidth="1"/>
    <col min="16129" max="16129" width="42.85546875" style="3" customWidth="1"/>
    <col min="16130" max="16130" width="14.85546875" style="3" customWidth="1"/>
    <col min="16131" max="16131" width="5.5703125" style="3" customWidth="1"/>
    <col min="16132" max="16132" width="7.140625" style="3" customWidth="1"/>
    <col min="16133" max="16133" width="10.140625" style="3" customWidth="1"/>
    <col min="16134" max="16134" width="12.28515625" style="3" customWidth="1"/>
    <col min="16135" max="16135" width="6.5703125" style="3" bestFit="1" customWidth="1"/>
    <col min="16136" max="16136" width="9.85546875" style="3" bestFit="1" customWidth="1"/>
    <col min="16137" max="16137" width="12.28515625" style="3" customWidth="1"/>
    <col min="16138" max="16138" width="6.5703125" style="3" bestFit="1" customWidth="1"/>
    <col min="16139" max="16139" width="9.5703125" style="3" customWidth="1"/>
    <col min="16140" max="16140" width="12.28515625" style="3" customWidth="1"/>
    <col min="16141" max="16141" width="29.28515625" style="3" customWidth="1"/>
    <col min="16142" max="16142" width="13.28515625" style="3" bestFit="1" customWidth="1"/>
    <col min="16143" max="16143" width="13.140625" style="3" customWidth="1"/>
    <col min="16144" max="16384" width="9.140625" style="3"/>
  </cols>
  <sheetData>
    <row r="1" spans="1:14" ht="18" customHeight="1">
      <c r="B1" s="604"/>
      <c r="C1" s="957" t="s">
        <v>0</v>
      </c>
      <c r="D1" s="957"/>
      <c r="E1" s="957"/>
      <c r="F1" s="957"/>
      <c r="G1" s="957"/>
      <c r="H1" s="2"/>
      <c r="I1" s="2"/>
      <c r="J1" s="2"/>
      <c r="K1" s="2"/>
      <c r="L1" s="2"/>
      <c r="M1" s="2"/>
    </row>
    <row r="2" spans="1:14" ht="6" customHeight="1">
      <c r="A2" s="4"/>
      <c r="B2" s="4"/>
      <c r="C2" s="4"/>
      <c r="D2" s="4"/>
      <c r="E2" s="4"/>
      <c r="F2" s="4"/>
      <c r="G2" s="4"/>
      <c r="H2" s="4"/>
      <c r="I2" s="4"/>
      <c r="J2" s="605"/>
      <c r="K2" s="4"/>
      <c r="L2" s="4"/>
      <c r="M2" s="4"/>
    </row>
    <row r="3" spans="1:14" ht="40.5" customHeight="1">
      <c r="B3" s="958" t="s">
        <v>2</v>
      </c>
      <c r="C3" s="958"/>
      <c r="D3" s="958"/>
      <c r="E3" s="958"/>
      <c r="F3" s="958"/>
      <c r="G3" s="958"/>
      <c r="H3" s="958"/>
      <c r="I3" s="958"/>
      <c r="J3" s="958"/>
      <c r="K3" s="5"/>
      <c r="L3" s="605" t="s">
        <v>1</v>
      </c>
      <c r="M3" s="5"/>
    </row>
    <row r="4" spans="1:14" ht="15.75" customHeight="1">
      <c r="A4" s="6"/>
      <c r="B4" s="7"/>
      <c r="C4" s="8"/>
      <c r="D4" s="6"/>
      <c r="E4" s="6"/>
      <c r="F4" s="6"/>
      <c r="G4" s="6"/>
      <c r="H4" s="9"/>
      <c r="I4" s="9"/>
      <c r="K4" s="11"/>
      <c r="L4" s="11"/>
      <c r="M4" s="11"/>
    </row>
    <row r="5" spans="1:14" ht="30.75" customHeight="1">
      <c r="A5" s="959" t="s">
        <v>3</v>
      </c>
      <c r="B5" s="959" t="s">
        <v>4</v>
      </c>
      <c r="C5" s="960" t="s">
        <v>5</v>
      </c>
      <c r="D5" s="959" t="s">
        <v>6</v>
      </c>
      <c r="E5" s="962" t="s">
        <v>7</v>
      </c>
      <c r="F5" s="962"/>
      <c r="G5" s="962"/>
      <c r="H5" s="962" t="s">
        <v>8</v>
      </c>
      <c r="I5" s="962"/>
      <c r="J5" s="962"/>
      <c r="K5" s="963" t="s">
        <v>9</v>
      </c>
      <c r="L5" s="964"/>
      <c r="M5" s="965"/>
      <c r="N5" s="12"/>
    </row>
    <row r="6" spans="1:14" s="13" customFormat="1" ht="18" customHeight="1">
      <c r="A6" s="959"/>
      <c r="B6" s="959"/>
      <c r="C6" s="961"/>
      <c r="D6" s="959"/>
      <c r="E6" s="741" t="s">
        <v>10</v>
      </c>
      <c r="F6" s="741" t="s">
        <v>11</v>
      </c>
      <c r="G6" s="741" t="s">
        <v>12</v>
      </c>
      <c r="H6" s="741" t="s">
        <v>10</v>
      </c>
      <c r="I6" s="741" t="s">
        <v>11</v>
      </c>
      <c r="J6" s="741" t="s">
        <v>12</v>
      </c>
      <c r="K6" s="741" t="s">
        <v>10</v>
      </c>
      <c r="L6" s="741" t="s">
        <v>13</v>
      </c>
      <c r="M6" s="741" t="s">
        <v>12</v>
      </c>
    </row>
    <row r="7" spans="1:14" s="13" customFormat="1" ht="15.75">
      <c r="A7" s="743">
        <v>1</v>
      </c>
      <c r="B7" s="743">
        <v>2</v>
      </c>
      <c r="C7" s="633">
        <v>3</v>
      </c>
      <c r="D7" s="743">
        <v>4</v>
      </c>
      <c r="E7" s="813">
        <v>5</v>
      </c>
      <c r="F7" s="813">
        <v>6</v>
      </c>
      <c r="G7" s="813">
        <v>7</v>
      </c>
      <c r="H7" s="813">
        <v>8</v>
      </c>
      <c r="I7" s="813">
        <v>9</v>
      </c>
      <c r="J7" s="813">
        <v>10</v>
      </c>
      <c r="K7" s="813">
        <v>11</v>
      </c>
      <c r="L7" s="813">
        <v>12</v>
      </c>
      <c r="M7" s="813">
        <v>13</v>
      </c>
      <c r="N7" s="14"/>
    </row>
    <row r="8" spans="1:14" ht="21" customHeight="1">
      <c r="A8" s="639">
        <v>1</v>
      </c>
      <c r="B8" s="241" t="s">
        <v>14</v>
      </c>
      <c r="C8" s="213">
        <v>7130800033</v>
      </c>
      <c r="D8" s="639" t="s">
        <v>15</v>
      </c>
      <c r="E8" s="183">
        <v>10</v>
      </c>
      <c r="F8" s="119">
        <f>VLOOKUP(C8,'SOR RATE'!A:D,4,0)</f>
        <v>4613.6899999999996</v>
      </c>
      <c r="G8" s="119">
        <f>F8*E8</f>
        <v>46136.899999999994</v>
      </c>
      <c r="H8" s="119"/>
      <c r="I8" s="119"/>
      <c r="J8" s="119"/>
      <c r="K8" s="119"/>
      <c r="L8" s="119"/>
      <c r="M8" s="119"/>
    </row>
    <row r="9" spans="1:14" ht="33.75" customHeight="1">
      <c r="A9" s="639" t="s">
        <v>16</v>
      </c>
      <c r="B9" s="241" t="s">
        <v>17</v>
      </c>
      <c r="C9" s="213">
        <v>7130601958</v>
      </c>
      <c r="D9" s="639" t="s">
        <v>18</v>
      </c>
      <c r="E9" s="119"/>
      <c r="F9" s="119"/>
      <c r="G9" s="119"/>
      <c r="H9" s="183">
        <v>4823</v>
      </c>
      <c r="I9" s="725">
        <f>VLOOKUP(C9,'SOR RATE'!A:D,4,0)/1000</f>
        <v>61.892180000000003</v>
      </c>
      <c r="J9" s="119">
        <f>I9*H9</f>
        <v>298505.98414000002</v>
      </c>
      <c r="K9" s="119"/>
      <c r="L9" s="119"/>
      <c r="M9" s="119"/>
    </row>
    <row r="10" spans="1:14" ht="23.25" customHeight="1">
      <c r="A10" s="639" t="s">
        <v>19</v>
      </c>
      <c r="B10" s="241" t="s">
        <v>20</v>
      </c>
      <c r="C10" s="213">
        <v>7130800002</v>
      </c>
      <c r="D10" s="639" t="s">
        <v>15</v>
      </c>
      <c r="E10" s="119"/>
      <c r="F10" s="119"/>
      <c r="G10" s="119"/>
      <c r="H10" s="183"/>
      <c r="I10" s="725"/>
      <c r="J10" s="119"/>
      <c r="K10" s="183">
        <v>10</v>
      </c>
      <c r="L10" s="726">
        <f>VLOOKUP(C10,'SOR RATE'!A:D,4,0)</f>
        <v>7887.84</v>
      </c>
      <c r="M10" s="119">
        <f>K10*L10</f>
        <v>78878.399999999994</v>
      </c>
      <c r="N10" s="12"/>
    </row>
    <row r="11" spans="1:14" ht="19.5" customHeight="1">
      <c r="A11" s="213">
        <v>4</v>
      </c>
      <c r="B11" s="241" t="s">
        <v>21</v>
      </c>
      <c r="C11" s="213">
        <v>7130810595</v>
      </c>
      <c r="D11" s="727" t="s">
        <v>15</v>
      </c>
      <c r="E11" s="728">
        <v>10</v>
      </c>
      <c r="F11" s="119">
        <f>VLOOKUP(C11,'SOR RATE'!A:D,4,0)</f>
        <v>2875.02</v>
      </c>
      <c r="G11" s="726">
        <f>F11*E11</f>
        <v>28750.2</v>
      </c>
      <c r="H11" s="728">
        <v>10</v>
      </c>
      <c r="I11" s="725">
        <f>VLOOKUP(C11,'SOR RATE'!A:D,4,0)</f>
        <v>2875.02</v>
      </c>
      <c r="J11" s="726">
        <f>I11*H11</f>
        <v>28750.2</v>
      </c>
      <c r="K11" s="728">
        <v>10</v>
      </c>
      <c r="L11" s="726">
        <f>VLOOKUP(C11,'SOR RATE'!A:D,4,0)</f>
        <v>2875.02</v>
      </c>
      <c r="M11" s="726">
        <f>K11*L11</f>
        <v>28750.2</v>
      </c>
    </row>
    <row r="12" spans="1:14" ht="20.25" customHeight="1">
      <c r="A12" s="967">
        <v>5</v>
      </c>
      <c r="B12" s="241" t="s">
        <v>22</v>
      </c>
      <c r="C12" s="729"/>
      <c r="D12" s="729"/>
      <c r="E12" s="730"/>
      <c r="F12" s="119"/>
      <c r="G12" s="730"/>
      <c r="H12" s="730"/>
      <c r="I12" s="725"/>
      <c r="J12" s="730"/>
      <c r="K12" s="731"/>
      <c r="L12" s="726"/>
      <c r="M12" s="732"/>
    </row>
    <row r="13" spans="1:14" ht="18.75" customHeight="1">
      <c r="A13" s="968"/>
      <c r="B13" s="241" t="s">
        <v>23</v>
      </c>
      <c r="C13" s="213">
        <v>7130810193</v>
      </c>
      <c r="D13" s="639" t="s">
        <v>24</v>
      </c>
      <c r="E13" s="733">
        <v>10</v>
      </c>
      <c r="F13" s="119">
        <f>VLOOKUP(C13,'SOR RATE'!A:D,4,0)</f>
        <v>362.87</v>
      </c>
      <c r="G13" s="734">
        <f>F13*E13</f>
        <v>3628.7</v>
      </c>
      <c r="H13" s="734"/>
      <c r="I13" s="725"/>
      <c r="J13" s="734"/>
      <c r="K13" s="733">
        <v>10</v>
      </c>
      <c r="L13" s="726">
        <f>VLOOKUP(C13,'SOR RATE'!A:D,4,0)</f>
        <v>362.87</v>
      </c>
      <c r="M13" s="734">
        <f>K13*L13</f>
        <v>3628.7</v>
      </c>
    </row>
    <row r="14" spans="1:14" ht="18.75" customHeight="1">
      <c r="A14" s="968"/>
      <c r="B14" s="241" t="s">
        <v>25</v>
      </c>
      <c r="C14" s="213">
        <v>7130810692</v>
      </c>
      <c r="D14" s="639" t="s">
        <v>24</v>
      </c>
      <c r="E14" s="183"/>
      <c r="F14" s="119"/>
      <c r="G14" s="119"/>
      <c r="H14" s="183">
        <v>10</v>
      </c>
      <c r="I14" s="725">
        <f>VLOOKUP(C14,'SOR RATE'!A:D,4,0)</f>
        <v>402.58</v>
      </c>
      <c r="J14" s="119">
        <f t="shared" ref="J14:J20" si="0">I14*H14</f>
        <v>4025.7999999999997</v>
      </c>
      <c r="K14" s="183"/>
      <c r="L14" s="726"/>
      <c r="M14" s="119"/>
    </row>
    <row r="15" spans="1:14" ht="20.25" customHeight="1">
      <c r="A15" s="213">
        <v>6</v>
      </c>
      <c r="B15" s="241" t="s">
        <v>26</v>
      </c>
      <c r="C15" s="213">
        <v>7130810676</v>
      </c>
      <c r="D15" s="639" t="s">
        <v>15</v>
      </c>
      <c r="E15" s="183">
        <v>10</v>
      </c>
      <c r="F15" s="119">
        <f>VLOOKUP(C15,'SOR RATE'!A:D,4,0)</f>
        <v>478.35</v>
      </c>
      <c r="G15" s="119">
        <f t="shared" ref="G15:G21" si="1">F15*E15</f>
        <v>4783.5</v>
      </c>
      <c r="H15" s="183">
        <v>10</v>
      </c>
      <c r="I15" s="725">
        <f>VLOOKUP(C15,'SOR RATE'!A:D,4,0)</f>
        <v>478.35</v>
      </c>
      <c r="J15" s="119">
        <f t="shared" si="0"/>
        <v>4783.5</v>
      </c>
      <c r="K15" s="183">
        <v>10</v>
      </c>
      <c r="L15" s="726">
        <f>VLOOKUP(C15,'SOR RATE'!A:D,4,0)</f>
        <v>478.35</v>
      </c>
      <c r="M15" s="119">
        <f>K15*L15</f>
        <v>4783.5</v>
      </c>
    </row>
    <row r="16" spans="1:14" ht="30.75" customHeight="1">
      <c r="A16" s="213">
        <v>7</v>
      </c>
      <c r="B16" s="241" t="s">
        <v>27</v>
      </c>
      <c r="C16" s="213">
        <v>7130870013</v>
      </c>
      <c r="D16" s="639" t="s">
        <v>15</v>
      </c>
      <c r="E16" s="183">
        <v>10</v>
      </c>
      <c r="F16" s="119">
        <f>VLOOKUP(C16,'SOR RATE'!A:D,4,0)</f>
        <v>145.56</v>
      </c>
      <c r="G16" s="119">
        <f t="shared" si="1"/>
        <v>1455.6</v>
      </c>
      <c r="H16" s="183">
        <v>10</v>
      </c>
      <c r="I16" s="725">
        <f>VLOOKUP(C16,'SOR RATE'!A:D,4,0)</f>
        <v>145.56</v>
      </c>
      <c r="J16" s="119">
        <f t="shared" si="0"/>
        <v>1455.6</v>
      </c>
      <c r="K16" s="183">
        <v>10</v>
      </c>
      <c r="L16" s="726">
        <f>VLOOKUP(C16,'SOR RATE'!A:D,4,0)</f>
        <v>145.56</v>
      </c>
      <c r="M16" s="119">
        <f t="shared" ref="M16" si="2">K16*L16</f>
        <v>1455.6</v>
      </c>
    </row>
    <row r="17" spans="1:15" ht="20.25" customHeight="1">
      <c r="A17" s="213">
        <v>8</v>
      </c>
      <c r="B17" s="241" t="s">
        <v>28</v>
      </c>
      <c r="C17" s="213">
        <v>7130820009</v>
      </c>
      <c r="D17" s="639" t="s">
        <v>15</v>
      </c>
      <c r="E17" s="183">
        <v>30</v>
      </c>
      <c r="F17" s="119">
        <f>VLOOKUP(C17,'SOR RATE'!A:D,4,0)</f>
        <v>279.66000000000003</v>
      </c>
      <c r="G17" s="119">
        <f t="shared" si="1"/>
        <v>8389.8000000000011</v>
      </c>
      <c r="H17" s="183">
        <v>30</v>
      </c>
      <c r="I17" s="725">
        <f>VLOOKUP(C17,'SOR RATE'!A:D,4,0)</f>
        <v>279.66000000000003</v>
      </c>
      <c r="J17" s="119">
        <f t="shared" si="0"/>
        <v>8389.8000000000011</v>
      </c>
      <c r="K17" s="183">
        <v>30</v>
      </c>
      <c r="L17" s="726">
        <f>VLOOKUP(C17,'SOR RATE'!A:D,4,0)</f>
        <v>279.66000000000003</v>
      </c>
      <c r="M17" s="119">
        <f>K17*L17</f>
        <v>8389.8000000000011</v>
      </c>
      <c r="N17" s="15"/>
    </row>
    <row r="18" spans="1:15" ht="30" customHeight="1">
      <c r="A18" s="213">
        <v>9</v>
      </c>
      <c r="B18" s="241" t="s">
        <v>29</v>
      </c>
      <c r="C18" s="213">
        <v>7130830060</v>
      </c>
      <c r="D18" s="639" t="s">
        <v>30</v>
      </c>
      <c r="E18" s="183">
        <v>3100</v>
      </c>
      <c r="F18" s="119">
        <f>VLOOKUP(C18,'SOR RATE'!A:D,4,0)/1000</f>
        <v>67.059229999999999</v>
      </c>
      <c r="G18" s="119">
        <f t="shared" si="1"/>
        <v>207883.61300000001</v>
      </c>
      <c r="H18" s="183">
        <v>3100</v>
      </c>
      <c r="I18" s="725">
        <f>VLOOKUP(C18,'SOR RATE'!A:D,4,0)/1000</f>
        <v>67.059229999999999</v>
      </c>
      <c r="J18" s="119">
        <f t="shared" si="0"/>
        <v>207883.61300000001</v>
      </c>
      <c r="K18" s="183">
        <v>3100</v>
      </c>
      <c r="L18" s="726">
        <f>VLOOKUP(C18,'SOR RATE'!A:D,4,0)/1000</f>
        <v>67.059229999999999</v>
      </c>
      <c r="M18" s="119">
        <f>K18*L18</f>
        <v>207883.61300000001</v>
      </c>
      <c r="N18" s="16"/>
    </row>
    <row r="19" spans="1:15" ht="28.5" customHeight="1">
      <c r="A19" s="213">
        <v>10</v>
      </c>
      <c r="B19" s="241" t="s">
        <v>31</v>
      </c>
      <c r="C19" s="213">
        <v>7130830050</v>
      </c>
      <c r="D19" s="639" t="s">
        <v>15</v>
      </c>
      <c r="E19" s="183">
        <v>6</v>
      </c>
      <c r="F19" s="119">
        <f>VLOOKUP(C19,'SOR RATE'!A:D,4,0)</f>
        <v>44.25</v>
      </c>
      <c r="G19" s="119">
        <f t="shared" si="1"/>
        <v>265.5</v>
      </c>
      <c r="H19" s="183">
        <v>6</v>
      </c>
      <c r="I19" s="725">
        <f>VLOOKUP(C19,'SOR RATE'!A:D,4,0)</f>
        <v>44.25</v>
      </c>
      <c r="J19" s="119">
        <f t="shared" si="0"/>
        <v>265.5</v>
      </c>
      <c r="K19" s="183">
        <v>6</v>
      </c>
      <c r="L19" s="726">
        <f>VLOOKUP(C19,'SOR RATE'!A:D,4,0)</f>
        <v>44.25</v>
      </c>
      <c r="M19" s="119">
        <f>K19*L19</f>
        <v>265.5</v>
      </c>
      <c r="N19" s="12"/>
    </row>
    <row r="20" spans="1:15" ht="20.25" customHeight="1">
      <c r="A20" s="969">
        <v>11</v>
      </c>
      <c r="B20" s="241" t="s">
        <v>32</v>
      </c>
      <c r="C20" s="213">
        <v>7130860033</v>
      </c>
      <c r="D20" s="639" t="s">
        <v>15</v>
      </c>
      <c r="E20" s="183">
        <v>3</v>
      </c>
      <c r="F20" s="119">
        <f>VLOOKUP(C20,'SOR RATE'!A:D,4,0)</f>
        <v>1037.8499999999999</v>
      </c>
      <c r="G20" s="119">
        <f t="shared" si="1"/>
        <v>3113.5499999999997</v>
      </c>
      <c r="H20" s="183">
        <v>3</v>
      </c>
      <c r="I20" s="725">
        <f>VLOOKUP(C20,'SOR RATE'!A:D,4,0)</f>
        <v>1037.8499999999999</v>
      </c>
      <c r="J20" s="119">
        <f t="shared" si="0"/>
        <v>3113.5499999999997</v>
      </c>
      <c r="K20" s="183">
        <v>3</v>
      </c>
      <c r="L20" s="726">
        <f>VLOOKUP(C20,'SOR RATE'!A:D,4,0)</f>
        <v>1037.8499999999999</v>
      </c>
      <c r="M20" s="119">
        <f>K20*L20</f>
        <v>3113.5499999999997</v>
      </c>
    </row>
    <row r="21" spans="1:15" ht="21.75" customHeight="1">
      <c r="A21" s="970"/>
      <c r="B21" s="241" t="s">
        <v>33</v>
      </c>
      <c r="C21" s="213">
        <v>7130810193</v>
      </c>
      <c r="D21" s="639" t="s">
        <v>24</v>
      </c>
      <c r="E21" s="183">
        <v>3</v>
      </c>
      <c r="F21" s="119">
        <f>VLOOKUP(C21,'SOR RATE'!A:D,4,0)</f>
        <v>362.87</v>
      </c>
      <c r="G21" s="119">
        <f t="shared" si="1"/>
        <v>1088.6100000000001</v>
      </c>
      <c r="H21" s="119"/>
      <c r="I21" s="725"/>
      <c r="J21" s="119"/>
      <c r="K21" s="183">
        <v>3</v>
      </c>
      <c r="L21" s="726">
        <f>VLOOKUP(C21,'SOR RATE'!A:D,4,0)</f>
        <v>362.87</v>
      </c>
      <c r="M21" s="119">
        <f>K21*L21</f>
        <v>1088.6100000000001</v>
      </c>
    </row>
    <row r="22" spans="1:15" ht="20.25" customHeight="1">
      <c r="A22" s="970"/>
      <c r="B22" s="241" t="s">
        <v>34</v>
      </c>
      <c r="C22" s="213">
        <v>7130810692</v>
      </c>
      <c r="D22" s="639" t="s">
        <v>24</v>
      </c>
      <c r="E22" s="183"/>
      <c r="F22" s="119"/>
      <c r="G22" s="119"/>
      <c r="H22" s="183">
        <v>3</v>
      </c>
      <c r="I22" s="725">
        <f>VLOOKUP(C22,'SOR RATE'!A:D,4,0)</f>
        <v>402.58</v>
      </c>
      <c r="J22" s="119">
        <f t="shared" ref="J22:J29" si="3">I22*H22</f>
        <v>1207.74</v>
      </c>
      <c r="K22" s="119"/>
      <c r="L22" s="726"/>
      <c r="M22" s="119"/>
    </row>
    <row r="23" spans="1:15" ht="22.5" customHeight="1">
      <c r="A23" s="971"/>
      <c r="B23" s="241" t="s">
        <v>35</v>
      </c>
      <c r="C23" s="213">
        <v>7130860076</v>
      </c>
      <c r="D23" s="639" t="s">
        <v>18</v>
      </c>
      <c r="E23" s="735">
        <v>25.5</v>
      </c>
      <c r="F23" s="119">
        <f>VLOOKUP(C23,'SOR RATE'!A:D,4,0)/1000</f>
        <v>88.409089999999992</v>
      </c>
      <c r="G23" s="119">
        <f t="shared" ref="G23:G29" si="4">F23*E23</f>
        <v>2254.431795</v>
      </c>
      <c r="H23" s="735">
        <f>+E23</f>
        <v>25.5</v>
      </c>
      <c r="I23" s="725">
        <f>VLOOKUP(C23,'SOR RATE'!A:D,4,0)/1000</f>
        <v>88.409089999999992</v>
      </c>
      <c r="J23" s="119">
        <f t="shared" si="3"/>
        <v>2254.431795</v>
      </c>
      <c r="K23" s="735">
        <v>25.5</v>
      </c>
      <c r="L23" s="726">
        <f>VLOOKUP(C23,'SOR RATE'!A:D,4,0)/1000</f>
        <v>88.409089999999992</v>
      </c>
      <c r="M23" s="119">
        <f t="shared" ref="M23:M29" si="5">K23*L23</f>
        <v>2254.431795</v>
      </c>
    </row>
    <row r="24" spans="1:15" ht="73.5" customHeight="1">
      <c r="A24" s="736">
        <v>12</v>
      </c>
      <c r="B24" s="737" t="s">
        <v>36</v>
      </c>
      <c r="C24" s="213">
        <v>7130200202</v>
      </c>
      <c r="D24" s="738" t="s">
        <v>37</v>
      </c>
      <c r="E24" s="739">
        <f>(10*0.05)+(5*0.3)</f>
        <v>2</v>
      </c>
      <c r="F24" s="119">
        <f>VLOOKUP(C24,'SOR RATE'!A:D,4,0)</f>
        <v>2970</v>
      </c>
      <c r="G24" s="119">
        <f t="shared" si="4"/>
        <v>5940</v>
      </c>
      <c r="H24" s="739">
        <f>(10*0.65)+(5*0.3)</f>
        <v>8</v>
      </c>
      <c r="I24" s="725">
        <f>VLOOKUP(C24,'SOR RATE'!A:D,4,0)</f>
        <v>2970</v>
      </c>
      <c r="J24" s="119">
        <f t="shared" si="3"/>
        <v>23760</v>
      </c>
      <c r="K24" s="739">
        <f>(10*0.55)+(5*0.3)</f>
        <v>7</v>
      </c>
      <c r="L24" s="726">
        <f>VLOOKUP(C24,'SOR RATE'!A:D,4,0)</f>
        <v>2970</v>
      </c>
      <c r="M24" s="119">
        <f t="shared" si="5"/>
        <v>20790</v>
      </c>
      <c r="N24" s="852" t="s">
        <v>38</v>
      </c>
    </row>
    <row r="25" spans="1:15" ht="17.25" customHeight="1">
      <c r="A25" s="213">
        <v>13</v>
      </c>
      <c r="B25" s="241" t="s">
        <v>39</v>
      </c>
      <c r="C25" s="213">
        <v>7130211158</v>
      </c>
      <c r="D25" s="639" t="s">
        <v>40</v>
      </c>
      <c r="E25" s="735">
        <v>1.4</v>
      </c>
      <c r="F25" s="119">
        <f>VLOOKUP(C25,'SOR RATE'!A:D,4,0)</f>
        <v>191.67</v>
      </c>
      <c r="G25" s="119">
        <f t="shared" si="4"/>
        <v>268.33799999999997</v>
      </c>
      <c r="H25" s="183">
        <v>6</v>
      </c>
      <c r="I25" s="725">
        <f>VLOOKUP(C25,'SOR RATE'!A:D,4,0)</f>
        <v>191.67</v>
      </c>
      <c r="J25" s="119">
        <f t="shared" si="3"/>
        <v>1150.02</v>
      </c>
      <c r="K25" s="735">
        <v>1.4</v>
      </c>
      <c r="L25" s="726">
        <f>VLOOKUP(C25,'SOR RATE'!A:D,4,0)</f>
        <v>191.67</v>
      </c>
      <c r="M25" s="119">
        <f t="shared" si="5"/>
        <v>268.33799999999997</v>
      </c>
    </row>
    <row r="26" spans="1:15" ht="17.25" customHeight="1">
      <c r="A26" s="213">
        <v>14</v>
      </c>
      <c r="B26" s="241" t="s">
        <v>41</v>
      </c>
      <c r="C26" s="213">
        <v>7130210809</v>
      </c>
      <c r="D26" s="639" t="s">
        <v>40</v>
      </c>
      <c r="E26" s="735">
        <v>1.5</v>
      </c>
      <c r="F26" s="119">
        <f>VLOOKUP(C26,'SOR RATE'!A:D,4,0)</f>
        <v>428.26</v>
      </c>
      <c r="G26" s="119">
        <f t="shared" si="4"/>
        <v>642.39</v>
      </c>
      <c r="H26" s="183">
        <v>6</v>
      </c>
      <c r="I26" s="725">
        <f>VLOOKUP(C26,'SOR RATE'!A:D,4,0)</f>
        <v>428.26</v>
      </c>
      <c r="J26" s="119">
        <f t="shared" si="3"/>
        <v>2569.56</v>
      </c>
      <c r="K26" s="735">
        <v>1.5</v>
      </c>
      <c r="L26" s="726">
        <f>VLOOKUP(C26,'SOR RATE'!A:D,4,0)</f>
        <v>428.26</v>
      </c>
      <c r="M26" s="119">
        <f t="shared" si="5"/>
        <v>642.39</v>
      </c>
    </row>
    <row r="27" spans="1:15" ht="20.25" customHeight="1">
      <c r="A27" s="213">
        <v>15</v>
      </c>
      <c r="B27" s="241" t="s">
        <v>42</v>
      </c>
      <c r="C27" s="213">
        <v>7130610206</v>
      </c>
      <c r="D27" s="639" t="s">
        <v>18</v>
      </c>
      <c r="E27" s="183">
        <v>20</v>
      </c>
      <c r="F27" s="119">
        <f>VLOOKUP(C27,'SOR RATE'!A:D,4,0)/1000</f>
        <v>94.802589999999995</v>
      </c>
      <c r="G27" s="119">
        <f t="shared" si="4"/>
        <v>1896.0518</v>
      </c>
      <c r="H27" s="183">
        <v>20</v>
      </c>
      <c r="I27" s="725">
        <f>VLOOKUP(C27,'SOR RATE'!A:D,4,0)/1000</f>
        <v>94.802589999999995</v>
      </c>
      <c r="J27" s="119">
        <f t="shared" si="3"/>
        <v>1896.0518</v>
      </c>
      <c r="K27" s="183">
        <v>20</v>
      </c>
      <c r="L27" s="726">
        <f>VLOOKUP(C27,'SOR RATE'!A:D,4,0)/1000</f>
        <v>94.802589999999995</v>
      </c>
      <c r="M27" s="119">
        <f t="shared" si="5"/>
        <v>1896.0518</v>
      </c>
      <c r="N27" s="18"/>
      <c r="O27" s="18"/>
    </row>
    <row r="28" spans="1:15" ht="19.5" customHeight="1">
      <c r="A28" s="213">
        <v>16</v>
      </c>
      <c r="B28" s="241" t="s">
        <v>43</v>
      </c>
      <c r="C28" s="213">
        <v>7130880041</v>
      </c>
      <c r="D28" s="639" t="s">
        <v>15</v>
      </c>
      <c r="E28" s="183">
        <v>10</v>
      </c>
      <c r="F28" s="119">
        <f>VLOOKUP(C28,'SOR RATE'!A:D,4,0)</f>
        <v>112.23</v>
      </c>
      <c r="G28" s="119">
        <f t="shared" si="4"/>
        <v>1122.3</v>
      </c>
      <c r="H28" s="183">
        <v>10</v>
      </c>
      <c r="I28" s="725">
        <f>VLOOKUP(C28,'SOR RATE'!A:D,4,0)</f>
        <v>112.23</v>
      </c>
      <c r="J28" s="119">
        <f t="shared" si="3"/>
        <v>1122.3</v>
      </c>
      <c r="K28" s="183">
        <v>10</v>
      </c>
      <c r="L28" s="726">
        <f>VLOOKUP(C28,'SOR RATE'!A:D,4,0)</f>
        <v>112.23</v>
      </c>
      <c r="M28" s="119">
        <f t="shared" si="5"/>
        <v>1122.3</v>
      </c>
      <c r="N28" s="19"/>
    </row>
    <row r="29" spans="1:15" ht="20.25" customHeight="1">
      <c r="A29" s="213">
        <v>17</v>
      </c>
      <c r="B29" s="241" t="s">
        <v>1810</v>
      </c>
      <c r="C29" s="213">
        <v>7130830006</v>
      </c>
      <c r="D29" s="639" t="s">
        <v>18</v>
      </c>
      <c r="E29" s="735">
        <v>3.5</v>
      </c>
      <c r="F29" s="119">
        <f>VLOOKUP(C29,'SOR RATE'!A:D,4,0)</f>
        <v>190.34</v>
      </c>
      <c r="G29" s="119">
        <f t="shared" si="4"/>
        <v>666.19</v>
      </c>
      <c r="H29" s="735">
        <v>3.5</v>
      </c>
      <c r="I29" s="725">
        <f>VLOOKUP(C29,'SOR RATE'!A:D,4,0)</f>
        <v>190.34</v>
      </c>
      <c r="J29" s="119">
        <f t="shared" si="3"/>
        <v>666.19</v>
      </c>
      <c r="K29" s="735">
        <v>3.5</v>
      </c>
      <c r="L29" s="726">
        <f>VLOOKUP(C29,'SOR RATE'!A:D,4,0)</f>
        <v>190.34</v>
      </c>
      <c r="M29" s="119">
        <f t="shared" si="5"/>
        <v>666.19</v>
      </c>
    </row>
    <row r="30" spans="1:15" ht="15.75" customHeight="1">
      <c r="A30" s="969">
        <v>18</v>
      </c>
      <c r="B30" s="241" t="s">
        <v>44</v>
      </c>
      <c r="C30" s="213"/>
      <c r="D30" s="639" t="s">
        <v>18</v>
      </c>
      <c r="E30" s="183">
        <v>17</v>
      </c>
      <c r="F30" s="119"/>
      <c r="G30" s="119"/>
      <c r="H30" s="183">
        <v>17</v>
      </c>
      <c r="I30" s="725"/>
      <c r="J30" s="119"/>
      <c r="K30" s="183">
        <v>18</v>
      </c>
      <c r="L30" s="726"/>
      <c r="M30" s="119"/>
    </row>
    <row r="31" spans="1:15" ht="15" customHeight="1">
      <c r="A31" s="970"/>
      <c r="B31" s="241" t="s">
        <v>45</v>
      </c>
      <c r="C31" s="213">
        <v>7130620614</v>
      </c>
      <c r="D31" s="639" t="s">
        <v>18</v>
      </c>
      <c r="E31" s="183"/>
      <c r="F31" s="119"/>
      <c r="G31" s="119"/>
      <c r="H31" s="183">
        <v>7</v>
      </c>
      <c r="I31" s="725">
        <f>VLOOKUP(C31,'SOR RATE'!A:D,4,0)</f>
        <v>83.34</v>
      </c>
      <c r="J31" s="119">
        <f>I31*H31</f>
        <v>583.38</v>
      </c>
      <c r="K31" s="119"/>
      <c r="L31" s="726"/>
      <c r="M31" s="119"/>
    </row>
    <row r="32" spans="1:15" ht="15" customHeight="1">
      <c r="A32" s="970"/>
      <c r="B32" s="241" t="s">
        <v>46</v>
      </c>
      <c r="C32" s="213">
        <v>7130620619</v>
      </c>
      <c r="D32" s="639" t="s">
        <v>18</v>
      </c>
      <c r="E32" s="183">
        <v>3</v>
      </c>
      <c r="F32" s="119">
        <f>VLOOKUP(C32,'SOR RATE'!A:D,4,0)</f>
        <v>83.34</v>
      </c>
      <c r="G32" s="119">
        <f>F32*E32</f>
        <v>250.02</v>
      </c>
      <c r="H32" s="119"/>
      <c r="I32" s="725"/>
      <c r="J32" s="726"/>
      <c r="K32" s="735">
        <v>3.5</v>
      </c>
      <c r="L32" s="726">
        <f>VLOOKUP(C32,'SOR RATE'!A:D,4,0)</f>
        <v>83.34</v>
      </c>
      <c r="M32" s="119">
        <f>K32*L32</f>
        <v>291.69</v>
      </c>
    </row>
    <row r="33" spans="1:16" ht="16.5" customHeight="1">
      <c r="A33" s="970"/>
      <c r="B33" s="241" t="s">
        <v>47</v>
      </c>
      <c r="C33" s="213">
        <v>7130620625</v>
      </c>
      <c r="D33" s="639" t="s">
        <v>18</v>
      </c>
      <c r="E33" s="183"/>
      <c r="F33" s="119"/>
      <c r="G33" s="119"/>
      <c r="H33" s="183">
        <v>10</v>
      </c>
      <c r="I33" s="725">
        <f>VLOOKUP(C33,'SOR RATE'!A:D,4,0)</f>
        <v>81.93</v>
      </c>
      <c r="J33" s="119">
        <f>I33*H33</f>
        <v>819.30000000000007</v>
      </c>
      <c r="K33" s="735"/>
      <c r="L33" s="726"/>
      <c r="M33" s="119"/>
    </row>
    <row r="34" spans="1:16" ht="18.75" customHeight="1">
      <c r="A34" s="971"/>
      <c r="B34" s="241" t="s">
        <v>48</v>
      </c>
      <c r="C34" s="213">
        <v>7130620627</v>
      </c>
      <c r="D34" s="639" t="s">
        <v>18</v>
      </c>
      <c r="E34" s="183">
        <v>14</v>
      </c>
      <c r="F34" s="119">
        <f>VLOOKUP(C34,'SOR RATE'!A:D,4,0)</f>
        <v>81.93</v>
      </c>
      <c r="G34" s="119">
        <f>F34*E34</f>
        <v>1147.02</v>
      </c>
      <c r="H34" s="183"/>
      <c r="I34" s="725"/>
      <c r="J34" s="119"/>
      <c r="K34" s="735">
        <v>14.5</v>
      </c>
      <c r="L34" s="726">
        <f>VLOOKUP(C34,'SOR RATE'!A:D,4,0)</f>
        <v>81.93</v>
      </c>
      <c r="M34" s="119">
        <f>K34*L34</f>
        <v>1187.9850000000001</v>
      </c>
    </row>
    <row r="35" spans="1:16" ht="26.25" customHeight="1">
      <c r="A35" s="969">
        <v>19</v>
      </c>
      <c r="B35" s="241" t="s">
        <v>49</v>
      </c>
      <c r="C35" s="213"/>
      <c r="D35" s="740" t="s">
        <v>50</v>
      </c>
      <c r="E35" s="119"/>
      <c r="F35" s="119"/>
      <c r="G35" s="741">
        <f>SUM(G36:G44)</f>
        <v>15120.307729999999</v>
      </c>
      <c r="H35" s="119"/>
      <c r="I35" s="725"/>
      <c r="J35" s="741">
        <f>SUM(J36:J44)</f>
        <v>15120.307729999999</v>
      </c>
      <c r="K35" s="119"/>
      <c r="L35" s="726"/>
      <c r="M35" s="741">
        <f>SUM(M36:M44)</f>
        <v>15120.307729999999</v>
      </c>
      <c r="N35" s="934" t="s">
        <v>1933</v>
      </c>
    </row>
    <row r="36" spans="1:16" ht="18.75" customHeight="1">
      <c r="A36" s="970"/>
      <c r="B36" s="241" t="s">
        <v>51</v>
      </c>
      <c r="C36" s="213">
        <v>7130870045</v>
      </c>
      <c r="D36" s="639" t="s">
        <v>18</v>
      </c>
      <c r="E36" s="213">
        <v>49</v>
      </c>
      <c r="F36" s="119">
        <f>VLOOKUP(C36,'SOR RATE'!A:D,4,0)/1000</f>
        <v>78.508800000000008</v>
      </c>
      <c r="G36" s="119">
        <f>F36*E36</f>
        <v>3846.9312000000004</v>
      </c>
      <c r="H36" s="213">
        <v>49</v>
      </c>
      <c r="I36" s="725">
        <f>VLOOKUP(C36,'SOR RATE'!A:D,4,0)/1000</f>
        <v>78.508800000000008</v>
      </c>
      <c r="J36" s="119">
        <f t="shared" ref="J36:J44" si="6">I36*H36</f>
        <v>3846.9312000000004</v>
      </c>
      <c r="K36" s="183">
        <v>49</v>
      </c>
      <c r="L36" s="726">
        <f>VLOOKUP(C36,'SOR RATE'!A:D,4,0)/1000</f>
        <v>78.508800000000008</v>
      </c>
      <c r="M36" s="119">
        <f t="shared" ref="M36:M44" si="7">K36*L36</f>
        <v>3846.9312000000004</v>
      </c>
    </row>
    <row r="37" spans="1:16" ht="17.25" customHeight="1">
      <c r="A37" s="970"/>
      <c r="B37" s="241" t="s">
        <v>52</v>
      </c>
      <c r="C37" s="213">
        <v>7130870043</v>
      </c>
      <c r="D37" s="639" t="s">
        <v>18</v>
      </c>
      <c r="E37" s="213">
        <v>20</v>
      </c>
      <c r="F37" s="119">
        <f>VLOOKUP(C37,'SOR RATE'!A:D,4,0)/1000</f>
        <v>78.508800000000008</v>
      </c>
      <c r="G37" s="119">
        <f>F37*E37</f>
        <v>1570.1760000000002</v>
      </c>
      <c r="H37" s="213">
        <v>20</v>
      </c>
      <c r="I37" s="725">
        <f>VLOOKUP(C37,'SOR RATE'!A:D,4,0)/1000</f>
        <v>78.508800000000008</v>
      </c>
      <c r="J37" s="119">
        <f t="shared" si="6"/>
        <v>1570.1760000000002</v>
      </c>
      <c r="K37" s="183">
        <v>20</v>
      </c>
      <c r="L37" s="726">
        <f>VLOOKUP(C37,'SOR RATE'!A:D,4,0)/1000</f>
        <v>78.508800000000008</v>
      </c>
      <c r="M37" s="119">
        <f t="shared" si="7"/>
        <v>1570.1760000000002</v>
      </c>
    </row>
    <row r="38" spans="1:16" ht="17.25" customHeight="1">
      <c r="A38" s="970"/>
      <c r="B38" s="241" t="s">
        <v>53</v>
      </c>
      <c r="C38" s="213">
        <v>7130897759</v>
      </c>
      <c r="D38" s="639" t="s">
        <v>54</v>
      </c>
      <c r="E38" s="213">
        <v>1</v>
      </c>
      <c r="F38" s="119">
        <f>VLOOKUP(C38,'SOR RATE'!A:D,4,0)</f>
        <v>4086.92</v>
      </c>
      <c r="G38" s="119">
        <f t="shared" ref="G38:G44" si="8">F38*E38</f>
        <v>4086.92</v>
      </c>
      <c r="H38" s="213">
        <v>1</v>
      </c>
      <c r="I38" s="725">
        <f>VLOOKUP(C38,'SOR RATE'!A:D,4,0)</f>
        <v>4086.92</v>
      </c>
      <c r="J38" s="119">
        <f t="shared" si="6"/>
        <v>4086.92</v>
      </c>
      <c r="K38" s="183">
        <v>1</v>
      </c>
      <c r="L38" s="726">
        <f>VLOOKUP(C38,'SOR RATE'!A:D,4,0)</f>
        <v>4086.92</v>
      </c>
      <c r="M38" s="119">
        <f t="shared" si="7"/>
        <v>4086.92</v>
      </c>
    </row>
    <row r="39" spans="1:16" ht="18.75" customHeight="1">
      <c r="A39" s="970"/>
      <c r="B39" s="241" t="s">
        <v>55</v>
      </c>
      <c r="C39" s="213">
        <v>7130810692</v>
      </c>
      <c r="D39" s="639" t="s">
        <v>24</v>
      </c>
      <c r="E39" s="213">
        <v>3</v>
      </c>
      <c r="F39" s="119">
        <f>VLOOKUP(C39,'SOR RATE'!A:D,4,0)</f>
        <v>402.58</v>
      </c>
      <c r="G39" s="119">
        <f t="shared" si="8"/>
        <v>1207.74</v>
      </c>
      <c r="H39" s="213">
        <v>3</v>
      </c>
      <c r="I39" s="725">
        <f>VLOOKUP(C39,'SOR RATE'!A:D,4,0)</f>
        <v>402.58</v>
      </c>
      <c r="J39" s="119">
        <f t="shared" si="6"/>
        <v>1207.74</v>
      </c>
      <c r="K39" s="183">
        <v>3</v>
      </c>
      <c r="L39" s="726">
        <f>VLOOKUP(C39,'SOR RATE'!A:D,4,0)</f>
        <v>402.58</v>
      </c>
      <c r="M39" s="119">
        <f t="shared" si="7"/>
        <v>1207.74</v>
      </c>
      <c r="N39" s="20"/>
    </row>
    <row r="40" spans="1:16" ht="19.5" customHeight="1">
      <c r="A40" s="970"/>
      <c r="B40" s="241" t="s">
        <v>56</v>
      </c>
      <c r="C40" s="213">
        <v>7130620625</v>
      </c>
      <c r="D40" s="639" t="s">
        <v>57</v>
      </c>
      <c r="E40" s="735">
        <v>1.2</v>
      </c>
      <c r="F40" s="119">
        <f>VLOOKUP(C40,'SOR RATE'!A:D,4,0)</f>
        <v>81.93</v>
      </c>
      <c r="G40" s="119">
        <f t="shared" si="8"/>
        <v>98.316000000000003</v>
      </c>
      <c r="H40" s="735">
        <v>1.2</v>
      </c>
      <c r="I40" s="725">
        <f>VLOOKUP(C40,'SOR RATE'!A:D,4,0)</f>
        <v>81.93</v>
      </c>
      <c r="J40" s="119">
        <f t="shared" si="6"/>
        <v>98.316000000000003</v>
      </c>
      <c r="K40" s="735">
        <v>1.2</v>
      </c>
      <c r="L40" s="726">
        <f>VLOOKUP(C40,'SOR RATE'!A:D,4,0)</f>
        <v>81.93</v>
      </c>
      <c r="M40" s="119">
        <f t="shared" si="7"/>
        <v>98.316000000000003</v>
      </c>
    </row>
    <row r="41" spans="1:16" ht="18" customHeight="1">
      <c r="A41" s="970"/>
      <c r="B41" s="241" t="s">
        <v>58</v>
      </c>
      <c r="C41" s="213">
        <v>7130620013</v>
      </c>
      <c r="D41" s="639" t="s">
        <v>15</v>
      </c>
      <c r="E41" s="213">
        <v>4</v>
      </c>
      <c r="F41" s="119">
        <f>VLOOKUP(C41,'SOR RATE'!A:D,4,0)</f>
        <v>151.63999999999999</v>
      </c>
      <c r="G41" s="119">
        <f t="shared" si="8"/>
        <v>606.55999999999995</v>
      </c>
      <c r="H41" s="213">
        <v>4</v>
      </c>
      <c r="I41" s="725">
        <f>VLOOKUP(C41,'SOR RATE'!A:D,4,0)</f>
        <v>151.63999999999999</v>
      </c>
      <c r="J41" s="119">
        <f t="shared" si="6"/>
        <v>606.55999999999995</v>
      </c>
      <c r="K41" s="183">
        <v>4</v>
      </c>
      <c r="L41" s="726">
        <f>VLOOKUP(C41,'SOR RATE'!A:D,4,0)</f>
        <v>151.63999999999999</v>
      </c>
      <c r="M41" s="119">
        <f t="shared" si="7"/>
        <v>606.55999999999995</v>
      </c>
    </row>
    <row r="42" spans="1:16" ht="18" customHeight="1">
      <c r="A42" s="970"/>
      <c r="B42" s="241" t="s">
        <v>59</v>
      </c>
      <c r="C42" s="213">
        <v>7130860033</v>
      </c>
      <c r="D42" s="639" t="s">
        <v>15</v>
      </c>
      <c r="E42" s="213">
        <v>2</v>
      </c>
      <c r="F42" s="119">
        <f>VLOOKUP(C42,'SOR RATE'!A:D,4,0)</f>
        <v>1037.8499999999999</v>
      </c>
      <c r="G42" s="119">
        <f t="shared" si="8"/>
        <v>2075.6999999999998</v>
      </c>
      <c r="H42" s="213">
        <v>2</v>
      </c>
      <c r="I42" s="725">
        <f>VLOOKUP(C42,'SOR RATE'!A:D,4,0)</f>
        <v>1037.8499999999999</v>
      </c>
      <c r="J42" s="119">
        <f t="shared" si="6"/>
        <v>2075.6999999999998</v>
      </c>
      <c r="K42" s="183">
        <v>2</v>
      </c>
      <c r="L42" s="726">
        <f>VLOOKUP(C42,'SOR RATE'!A:D,4,0)</f>
        <v>1037.8499999999999</v>
      </c>
      <c r="M42" s="119">
        <f t="shared" si="7"/>
        <v>2075.6999999999998</v>
      </c>
    </row>
    <row r="43" spans="1:16" ht="21" customHeight="1">
      <c r="A43" s="970"/>
      <c r="B43" s="241" t="s">
        <v>60</v>
      </c>
      <c r="C43" s="213">
        <v>7130860076</v>
      </c>
      <c r="D43" s="639" t="s">
        <v>18</v>
      </c>
      <c r="E43" s="213">
        <v>17</v>
      </c>
      <c r="F43" s="119">
        <f>VLOOKUP(C43,'SOR RATE'!A:D,4,0)/1000</f>
        <v>88.409089999999992</v>
      </c>
      <c r="G43" s="119">
        <f t="shared" si="8"/>
        <v>1502.95453</v>
      </c>
      <c r="H43" s="213">
        <v>17</v>
      </c>
      <c r="I43" s="725">
        <f>VLOOKUP(C43,'SOR RATE'!A:D,4,0)/1000</f>
        <v>88.409089999999992</v>
      </c>
      <c r="J43" s="119">
        <f t="shared" si="6"/>
        <v>1502.95453</v>
      </c>
      <c r="K43" s="183">
        <v>17</v>
      </c>
      <c r="L43" s="726">
        <f>VLOOKUP(C43,'SOR RATE'!A:D,4,0)/1000</f>
        <v>88.409089999999992</v>
      </c>
      <c r="M43" s="119">
        <f t="shared" si="7"/>
        <v>1502.95453</v>
      </c>
      <c r="N43" s="21"/>
    </row>
    <row r="44" spans="1:16" ht="18.75" customHeight="1">
      <c r="A44" s="971"/>
      <c r="B44" s="241" t="s">
        <v>61</v>
      </c>
      <c r="C44" s="213">
        <v>7130620619</v>
      </c>
      <c r="D44" s="639" t="s">
        <v>18</v>
      </c>
      <c r="E44" s="213">
        <v>1.5</v>
      </c>
      <c r="F44" s="119">
        <f>VLOOKUP(C44,'SOR RATE'!A:D,4,0)</f>
        <v>83.34</v>
      </c>
      <c r="G44" s="119">
        <f t="shared" si="8"/>
        <v>125.01</v>
      </c>
      <c r="H44" s="213">
        <v>1.5</v>
      </c>
      <c r="I44" s="725">
        <f>VLOOKUP(C44,'SOR RATE'!A:D,4,0)</f>
        <v>83.34</v>
      </c>
      <c r="J44" s="119">
        <f t="shared" si="6"/>
        <v>125.01</v>
      </c>
      <c r="K44" s="735">
        <v>1.5</v>
      </c>
      <c r="L44" s="726">
        <f>VLOOKUP(C44,'SOR RATE'!A:D,4,0)</f>
        <v>83.34</v>
      </c>
      <c r="M44" s="119">
        <f t="shared" si="7"/>
        <v>125.01</v>
      </c>
    </row>
    <row r="45" spans="1:16" s="23" customFormat="1" ht="30">
      <c r="A45" s="742">
        <v>20</v>
      </c>
      <c r="B45" s="234" t="s">
        <v>62</v>
      </c>
      <c r="C45" s="743"/>
      <c r="D45" s="743"/>
      <c r="E45" s="744"/>
      <c r="F45" s="741"/>
      <c r="G45" s="741">
        <f>SUM(G8:G35)</f>
        <v>334803.02232500003</v>
      </c>
      <c r="H45" s="732"/>
      <c r="I45" s="744"/>
      <c r="J45" s="741">
        <f>SUM(J8:J35)</f>
        <v>608322.82846500014</v>
      </c>
      <c r="K45" s="741"/>
      <c r="L45" s="741"/>
      <c r="M45" s="741">
        <f>SUM(M8:M35)</f>
        <v>382477.15732499998</v>
      </c>
      <c r="N45" s="12"/>
      <c r="O45" s="22"/>
    </row>
    <row r="46" spans="1:16" s="23" customFormat="1" ht="30">
      <c r="A46" s="742">
        <v>21</v>
      </c>
      <c r="B46" s="234" t="s">
        <v>63</v>
      </c>
      <c r="C46" s="745"/>
      <c r="D46" s="743"/>
      <c r="E46" s="744"/>
      <c r="F46" s="741"/>
      <c r="G46" s="741">
        <f>G45/1.18</f>
        <v>283731.37485169497</v>
      </c>
      <c r="H46" s="746"/>
      <c r="I46" s="744"/>
      <c r="J46" s="741">
        <f>J45/1.18</f>
        <v>515527.82073305099</v>
      </c>
      <c r="K46" s="741"/>
      <c r="L46" s="741"/>
      <c r="M46" s="741">
        <f>M45/1.18</f>
        <v>324133.18417372881</v>
      </c>
      <c r="N46" s="12"/>
      <c r="O46" s="22"/>
    </row>
    <row r="47" spans="1:16" ht="22.5" customHeight="1">
      <c r="A47" s="213">
        <v>22</v>
      </c>
      <c r="B47" s="241" t="s">
        <v>1819</v>
      </c>
      <c r="C47" s="729"/>
      <c r="D47" s="747"/>
      <c r="E47" s="747"/>
      <c r="F47" s="213">
        <v>7.4999999999999997E-2</v>
      </c>
      <c r="G47" s="119">
        <f>G46*F47</f>
        <v>21279.853113877121</v>
      </c>
      <c r="H47" s="730"/>
      <c r="I47" s="213">
        <v>7.4999999999999997E-2</v>
      </c>
      <c r="J47" s="119">
        <f>J46*I47</f>
        <v>38664.586554978821</v>
      </c>
      <c r="K47" s="119"/>
      <c r="L47" s="748">
        <v>7.4999999999999997E-2</v>
      </c>
      <c r="M47" s="119">
        <f>M46*L47</f>
        <v>24309.98881302966</v>
      </c>
      <c r="N47" s="851" t="s">
        <v>68</v>
      </c>
      <c r="O47" s="914"/>
    </row>
    <row r="48" spans="1:16" ht="29.25" customHeight="1">
      <c r="A48" s="213">
        <v>23</v>
      </c>
      <c r="B48" s="241" t="s">
        <v>64</v>
      </c>
      <c r="C48" s="213"/>
      <c r="D48" s="639" t="s">
        <v>15</v>
      </c>
      <c r="E48" s="183">
        <v>10</v>
      </c>
      <c r="F48" s="119">
        <f>443.19*1.037</f>
        <v>459.58802999999995</v>
      </c>
      <c r="G48" s="119">
        <f>F48*E48</f>
        <v>4595.8802999999998</v>
      </c>
      <c r="H48" s="735">
        <v>0</v>
      </c>
      <c r="I48" s="119">
        <v>0</v>
      </c>
      <c r="J48" s="119">
        <v>0</v>
      </c>
      <c r="K48" s="735">
        <v>0</v>
      </c>
      <c r="L48" s="119">
        <f>443.19*1.037</f>
        <v>459.58802999999995</v>
      </c>
      <c r="M48" s="119">
        <v>0</v>
      </c>
      <c r="N48" s="23"/>
      <c r="O48" s="17"/>
      <c r="P48" s="26"/>
    </row>
    <row r="49" spans="1:16" s="13" customFormat="1" ht="19.5" customHeight="1">
      <c r="A49" s="213">
        <v>24</v>
      </c>
      <c r="B49" s="241" t="s">
        <v>65</v>
      </c>
      <c r="C49" s="743"/>
      <c r="D49" s="749"/>
      <c r="E49" s="741"/>
      <c r="F49" s="741"/>
      <c r="G49" s="119">
        <v>55714.83</v>
      </c>
      <c r="H49" s="119"/>
      <c r="I49" s="119"/>
      <c r="J49" s="119">
        <v>62118.3</v>
      </c>
      <c r="K49" s="119"/>
      <c r="L49" s="119"/>
      <c r="M49" s="119">
        <v>60013.71</v>
      </c>
      <c r="N49" s="25"/>
      <c r="O49" s="17"/>
      <c r="P49" s="27"/>
    </row>
    <row r="50" spans="1:16" s="13" customFormat="1" ht="20.25" customHeight="1">
      <c r="A50" s="213">
        <v>25</v>
      </c>
      <c r="B50" s="750" t="s">
        <v>66</v>
      </c>
      <c r="C50" s="632"/>
      <c r="D50" s="751" t="s">
        <v>67</v>
      </c>
      <c r="E50" s="752">
        <f>(10*0.05)+(5*0.3)</f>
        <v>2</v>
      </c>
      <c r="F50" s="726">
        <f>693.78*1.037</f>
        <v>719.44985999999994</v>
      </c>
      <c r="G50" s="726">
        <f>E50*F50</f>
        <v>1438.8997199999999</v>
      </c>
      <c r="H50" s="752">
        <f>(10*0.65)+(5*0.3)</f>
        <v>8</v>
      </c>
      <c r="I50" s="726">
        <f>693.78*1.037</f>
        <v>719.44985999999994</v>
      </c>
      <c r="J50" s="726">
        <f>H50*I50</f>
        <v>5755.5988799999996</v>
      </c>
      <c r="K50" s="752">
        <f>(10*0.55)+(5*0.3)</f>
        <v>7</v>
      </c>
      <c r="L50" s="726">
        <f>693.78*1.037</f>
        <v>719.44985999999994</v>
      </c>
      <c r="M50" s="726">
        <f>K50*L50</f>
        <v>5036.1490199999998</v>
      </c>
      <c r="N50" s="28"/>
      <c r="O50" s="29"/>
      <c r="P50" s="30"/>
    </row>
    <row r="51" spans="1:16" ht="19.5" customHeight="1">
      <c r="A51" s="286">
        <v>26</v>
      </c>
      <c r="B51" s="613" t="s">
        <v>1816</v>
      </c>
      <c r="C51" s="286"/>
      <c r="D51" s="287"/>
      <c r="E51" s="292"/>
      <c r="F51" s="292"/>
      <c r="G51" s="313"/>
      <c r="H51" s="292"/>
      <c r="I51" s="292"/>
      <c r="J51" s="313"/>
      <c r="K51" s="292"/>
      <c r="L51" s="292"/>
      <c r="M51" s="313"/>
      <c r="N51" s="851" t="s">
        <v>68</v>
      </c>
      <c r="O51" s="29"/>
      <c r="P51" s="32"/>
    </row>
    <row r="52" spans="1:16" ht="19.5" customHeight="1">
      <c r="A52" s="286" t="s">
        <v>69</v>
      </c>
      <c r="B52" s="285" t="s">
        <v>1700</v>
      </c>
      <c r="C52" s="614"/>
      <c r="D52" s="615"/>
      <c r="E52" s="289"/>
      <c r="F52" s="289">
        <v>0.02</v>
      </c>
      <c r="G52" s="616">
        <f>G46*F52</f>
        <v>5674.6274970338991</v>
      </c>
      <c r="H52" s="289"/>
      <c r="I52" s="289">
        <v>0.02</v>
      </c>
      <c r="J52" s="616">
        <f>J46*I52</f>
        <v>10310.55641466102</v>
      </c>
      <c r="K52" s="289"/>
      <c r="L52" s="289">
        <v>0.02</v>
      </c>
      <c r="M52" s="616">
        <f>M46*L52</f>
        <v>6482.6636834745759</v>
      </c>
      <c r="N52" s="851" t="s">
        <v>1815</v>
      </c>
      <c r="O52" s="29"/>
      <c r="P52" s="32"/>
    </row>
    <row r="53" spans="1:16" ht="19.5" customHeight="1">
      <c r="A53" s="286" t="s">
        <v>71</v>
      </c>
      <c r="B53" s="285" t="s">
        <v>1701</v>
      </c>
      <c r="C53" s="286"/>
      <c r="D53" s="287"/>
      <c r="E53" s="292"/>
      <c r="F53" s="292">
        <v>0.03</v>
      </c>
      <c r="G53" s="313">
        <f>G46*F53</f>
        <v>8511.9412455508482</v>
      </c>
      <c r="H53" s="292"/>
      <c r="I53" s="292">
        <v>0.03</v>
      </c>
      <c r="J53" s="313">
        <f>J46*I53</f>
        <v>15465.834621991529</v>
      </c>
      <c r="K53" s="292"/>
      <c r="L53" s="292">
        <v>0.03</v>
      </c>
      <c r="M53" s="313">
        <f>M46*L53</f>
        <v>9723.9955252118634</v>
      </c>
      <c r="N53" s="851" t="s">
        <v>1815</v>
      </c>
      <c r="O53" s="29"/>
      <c r="P53" s="32"/>
    </row>
    <row r="54" spans="1:16" ht="19.5" customHeight="1">
      <c r="A54" s="286" t="s">
        <v>72</v>
      </c>
      <c r="B54" s="285" t="s">
        <v>1702</v>
      </c>
      <c r="C54" s="286"/>
      <c r="D54" s="287"/>
      <c r="E54" s="292"/>
      <c r="F54" s="292">
        <v>0.04</v>
      </c>
      <c r="G54" s="313">
        <f>G46*F54</f>
        <v>11349.254994067798</v>
      </c>
      <c r="H54" s="292"/>
      <c r="I54" s="292">
        <v>0.04</v>
      </c>
      <c r="J54" s="313">
        <f>J46*I54</f>
        <v>20621.112829322039</v>
      </c>
      <c r="K54" s="292"/>
      <c r="L54" s="292">
        <v>0.04</v>
      </c>
      <c r="M54" s="313">
        <f>M46*L54</f>
        <v>12965.327366949152</v>
      </c>
      <c r="N54" s="851" t="s">
        <v>1815</v>
      </c>
      <c r="O54" s="29"/>
      <c r="P54" s="32"/>
    </row>
    <row r="55" spans="1:16" ht="44.25" customHeight="1">
      <c r="A55" s="286">
        <v>27</v>
      </c>
      <c r="B55" s="285" t="s">
        <v>74</v>
      </c>
      <c r="C55" s="286"/>
      <c r="D55" s="287"/>
      <c r="E55" s="292"/>
      <c r="F55" s="292"/>
      <c r="G55" s="313">
        <f>(G46+G47+G48+G49+G50+G52)*0.125</f>
        <v>46554.433185325754</v>
      </c>
      <c r="H55" s="313"/>
      <c r="I55" s="313"/>
      <c r="J55" s="313">
        <f>(J46+J47+J48+J49+J50+J52)*0.125</f>
        <v>79047.107822836348</v>
      </c>
      <c r="K55" s="313"/>
      <c r="L55" s="313"/>
      <c r="M55" s="313">
        <f>(M46+M47+M48+M49+M50+M52)*0.125</f>
        <v>52496.961961279136</v>
      </c>
      <c r="N55" s="851" t="s">
        <v>68</v>
      </c>
      <c r="O55" s="29"/>
      <c r="P55" s="33"/>
    </row>
    <row r="56" spans="1:16" ht="37.5" customHeight="1">
      <c r="A56" s="713">
        <v>28</v>
      </c>
      <c r="B56" s="331" t="s">
        <v>75</v>
      </c>
      <c r="C56" s="286"/>
      <c r="D56" s="287"/>
      <c r="E56" s="292"/>
      <c r="F56" s="292"/>
      <c r="G56" s="332">
        <f>G46+G47+G48+G49+G50+G52+G55</f>
        <v>418989.89866793179</v>
      </c>
      <c r="H56" s="332"/>
      <c r="I56" s="332"/>
      <c r="J56" s="332">
        <f>J46+J47+J48+J49+J50+J52+J55</f>
        <v>711423.97040552716</v>
      </c>
      <c r="K56" s="332"/>
      <c r="L56" s="332"/>
      <c r="M56" s="332">
        <f>M46+M47+M48+M49+M50+M52+M55</f>
        <v>472472.65765151224</v>
      </c>
      <c r="N56" s="851" t="s">
        <v>68</v>
      </c>
    </row>
    <row r="57" spans="1:16" ht="18.75" customHeight="1">
      <c r="A57" s="213">
        <v>29</v>
      </c>
      <c r="B57" s="241" t="s">
        <v>76</v>
      </c>
      <c r="C57" s="213"/>
      <c r="D57" s="639"/>
      <c r="E57" s="119"/>
      <c r="F57" s="119">
        <v>0.09</v>
      </c>
      <c r="G57" s="119">
        <f>G56*F57</f>
        <v>37709.090880113858</v>
      </c>
      <c r="H57" s="741"/>
      <c r="I57" s="119">
        <v>0.09</v>
      </c>
      <c r="J57" s="119">
        <f>J56*I57</f>
        <v>64028.157336497439</v>
      </c>
      <c r="K57" s="741"/>
      <c r="L57" s="119">
        <v>0.09</v>
      </c>
      <c r="M57" s="119">
        <f>M56*L57</f>
        <v>42522.539188636103</v>
      </c>
      <c r="N57" s="34"/>
    </row>
    <row r="58" spans="1:16" ht="18.75" customHeight="1">
      <c r="A58" s="213">
        <v>30</v>
      </c>
      <c r="B58" s="241" t="s">
        <v>77</v>
      </c>
      <c r="C58" s="213"/>
      <c r="D58" s="639"/>
      <c r="E58" s="119"/>
      <c r="F58" s="119">
        <v>0.09</v>
      </c>
      <c r="G58" s="119">
        <f>G56*F58</f>
        <v>37709.090880113858</v>
      </c>
      <c r="H58" s="119"/>
      <c r="I58" s="119">
        <v>0.09</v>
      </c>
      <c r="J58" s="119">
        <f>J56*I58</f>
        <v>64028.157336497439</v>
      </c>
      <c r="K58" s="119"/>
      <c r="L58" s="119">
        <v>0.09</v>
      </c>
      <c r="M58" s="119">
        <f>M56*L58</f>
        <v>42522.539188636103</v>
      </c>
    </row>
    <row r="59" spans="1:16" ht="33" customHeight="1">
      <c r="A59" s="213">
        <v>31</v>
      </c>
      <c r="B59" s="241" t="s">
        <v>78</v>
      </c>
      <c r="C59" s="213"/>
      <c r="D59" s="639"/>
      <c r="E59" s="119"/>
      <c r="F59" s="119"/>
      <c r="G59" s="119">
        <f>G56+G57+G58</f>
        <v>494408.08042815956</v>
      </c>
      <c r="H59" s="119"/>
      <c r="I59" s="119"/>
      <c r="J59" s="119">
        <f>J56+J57+J58</f>
        <v>839480.28507852205</v>
      </c>
      <c r="K59" s="119"/>
      <c r="L59" s="119"/>
      <c r="M59" s="119">
        <f>M56+M57+M58</f>
        <v>557517.73602878442</v>
      </c>
    </row>
    <row r="60" spans="1:16" s="13" customFormat="1" ht="30" customHeight="1">
      <c r="A60" s="743">
        <v>32</v>
      </c>
      <c r="B60" s="254" t="s">
        <v>79</v>
      </c>
      <c r="C60" s="743"/>
      <c r="D60" s="740"/>
      <c r="E60" s="741"/>
      <c r="F60" s="741"/>
      <c r="G60" s="741">
        <f>ROUND(G59,0)</f>
        <v>494408</v>
      </c>
      <c r="H60" s="741"/>
      <c r="I60" s="741"/>
      <c r="J60" s="741">
        <f>ROUND(J59,0)</f>
        <v>839480</v>
      </c>
      <c r="K60" s="741"/>
      <c r="L60" s="741"/>
      <c r="M60" s="741">
        <f>ROUND(M59,0)</f>
        <v>557518</v>
      </c>
    </row>
    <row r="61" spans="1:16" ht="18.75" customHeight="1">
      <c r="A61" s="972" t="s">
        <v>80</v>
      </c>
      <c r="B61" s="972"/>
      <c r="C61" s="641"/>
      <c r="D61" s="642"/>
      <c r="E61" s="252"/>
      <c r="F61" s="252"/>
      <c r="G61" s="252"/>
      <c r="H61" s="252"/>
      <c r="I61" s="252"/>
      <c r="J61" s="252"/>
      <c r="K61" s="252"/>
      <c r="L61" s="252"/>
      <c r="M61" s="252"/>
    </row>
    <row r="62" spans="1:16" ht="45.75" customHeight="1">
      <c r="A62" s="916">
        <v>1</v>
      </c>
      <c r="B62" s="973" t="s">
        <v>81</v>
      </c>
      <c r="C62" s="973"/>
      <c r="D62" s="973"/>
      <c r="E62" s="973"/>
      <c r="F62" s="973"/>
      <c r="G62" s="973"/>
      <c r="H62" s="973"/>
      <c r="I62" s="753"/>
      <c r="J62" s="753"/>
      <c r="K62" s="754"/>
      <c r="L62" s="754"/>
      <c r="M62" s="754"/>
    </row>
    <row r="63" spans="1:16" ht="16.5" customHeight="1">
      <c r="A63" s="642">
        <v>2</v>
      </c>
      <c r="B63" s="966" t="s">
        <v>82</v>
      </c>
      <c r="C63" s="966"/>
      <c r="D63" s="966"/>
      <c r="E63" s="966"/>
      <c r="F63" s="966"/>
      <c r="G63" s="966"/>
      <c r="H63" s="966"/>
      <c r="I63" s="18"/>
      <c r="J63" s="18"/>
      <c r="K63" s="754"/>
      <c r="L63" s="754"/>
      <c r="M63" s="754"/>
    </row>
    <row r="64" spans="1:16" ht="20.25" customHeight="1">
      <c r="A64" s="642">
        <v>3</v>
      </c>
      <c r="B64" s="966" t="s">
        <v>83</v>
      </c>
      <c r="C64" s="966"/>
      <c r="D64" s="966"/>
      <c r="E64" s="966"/>
      <c r="F64" s="966"/>
      <c r="G64" s="966"/>
      <c r="H64" s="966"/>
      <c r="I64" s="18"/>
      <c r="J64" s="18"/>
      <c r="K64" s="755"/>
      <c r="L64" s="755"/>
      <c r="M64" s="755"/>
    </row>
    <row r="65" spans="11:13" ht="17.25" customHeight="1">
      <c r="K65" s="36"/>
      <c r="L65" s="36"/>
      <c r="M65" s="36"/>
    </row>
    <row r="81" spans="14:14">
      <c r="N81" s="10"/>
    </row>
  </sheetData>
  <mergeCells count="17">
    <mergeCell ref="K5:M5"/>
    <mergeCell ref="B63:H63"/>
    <mergeCell ref="B64:H64"/>
    <mergeCell ref="A12:A14"/>
    <mergeCell ref="A20:A23"/>
    <mergeCell ref="A30:A34"/>
    <mergeCell ref="A35:A44"/>
    <mergeCell ref="A61:B61"/>
    <mergeCell ref="B62:H62"/>
    <mergeCell ref="C1:G1"/>
    <mergeCell ref="B3:J3"/>
    <mergeCell ref="A5:A6"/>
    <mergeCell ref="B5:B6"/>
    <mergeCell ref="C5:C6"/>
    <mergeCell ref="D5:D6"/>
    <mergeCell ref="E5:G5"/>
    <mergeCell ref="H5:J5"/>
  </mergeCells>
  <conditionalFormatting sqref="B45">
    <cfRule type="cellIs" dxfId="27" priority="2" stopIfTrue="1" operator="equal">
      <formula>"?"</formula>
    </cfRule>
  </conditionalFormatting>
  <conditionalFormatting sqref="B46">
    <cfRule type="cellIs" dxfId="26" priority="1" stopIfTrue="1" operator="equal">
      <formula>"?"</formula>
    </cfRule>
  </conditionalFormatting>
  <printOptions horizontalCentered="1" gridLines="1"/>
  <pageMargins left="0.68" right="0" top="0.68" bottom="0.38" header="0.51" footer="0"/>
  <pageSetup paperSize="9" scale="90" fitToHeight="3" orientation="landscape" r:id="rId1"/>
  <headerFooter alignWithMargins="0"/>
  <rowBreaks count="2" manualBreakCount="2">
    <brk id="21" max="14" man="1"/>
    <brk id="4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zoomScaleNormal="100" workbookViewId="0">
      <pane xSplit="3" ySplit="7" topLeftCell="D19" activePane="bottomRight" state="frozen"/>
      <selection pane="topRight" activeCell="D1" sqref="D1"/>
      <selection pane="bottomLeft" activeCell="A8" sqref="A8"/>
      <selection pane="bottomRight" activeCell="B44" sqref="B44"/>
    </sheetView>
  </sheetViews>
  <sheetFormatPr defaultRowHeight="15"/>
  <cols>
    <col min="1" max="1" width="5" style="37" bestFit="1" customWidth="1"/>
    <col min="2" max="2" width="65.42578125" style="37" customWidth="1"/>
    <col min="3" max="3" width="15.7109375" style="37" customWidth="1"/>
    <col min="4" max="4" width="8.140625" style="37" customWidth="1"/>
    <col min="5" max="5" width="11.85546875" style="37" customWidth="1"/>
    <col min="6" max="6" width="8.85546875" style="37" customWidth="1"/>
    <col min="7" max="7" width="13.7109375" style="37" customWidth="1"/>
    <col min="8" max="8" width="20.7109375" style="37" customWidth="1"/>
    <col min="9" max="9" width="21.140625" style="37" customWidth="1"/>
    <col min="10" max="249" width="9.140625" style="37"/>
    <col min="250" max="250" width="5" style="37" bestFit="1" customWidth="1"/>
    <col min="251" max="251" width="65.42578125" style="37" customWidth="1"/>
    <col min="252" max="252" width="15.7109375" style="37" customWidth="1"/>
    <col min="253" max="253" width="8.140625" style="37" customWidth="1"/>
    <col min="254" max="254" width="11.85546875" style="37" customWidth="1"/>
    <col min="255" max="255" width="8.85546875" style="37" customWidth="1"/>
    <col min="256" max="256" width="13.7109375" style="37" customWidth="1"/>
    <col min="257" max="257" width="15.5703125" style="37" customWidth="1"/>
    <col min="258" max="258" width="26.42578125" style="37" customWidth="1"/>
    <col min="259" max="259" width="9.140625" style="37"/>
    <col min="260" max="260" width="11.7109375" style="37" customWidth="1"/>
    <col min="261" max="261" width="13.5703125" style="37" customWidth="1"/>
    <col min="262" max="505" width="9.140625" style="37"/>
    <col min="506" max="506" width="5" style="37" bestFit="1" customWidth="1"/>
    <col min="507" max="507" width="65.42578125" style="37" customWidth="1"/>
    <col min="508" max="508" width="15.7109375" style="37" customWidth="1"/>
    <col min="509" max="509" width="8.140625" style="37" customWidth="1"/>
    <col min="510" max="510" width="11.85546875" style="37" customWidth="1"/>
    <col min="511" max="511" width="8.85546875" style="37" customWidth="1"/>
    <col min="512" max="512" width="13.7109375" style="37" customWidth="1"/>
    <col min="513" max="513" width="15.5703125" style="37" customWidth="1"/>
    <col min="514" max="514" width="26.42578125" style="37" customWidth="1"/>
    <col min="515" max="515" width="9.140625" style="37"/>
    <col min="516" max="516" width="11.7109375" style="37" customWidth="1"/>
    <col min="517" max="517" width="13.5703125" style="37" customWidth="1"/>
    <col min="518" max="761" width="9.140625" style="37"/>
    <col min="762" max="762" width="5" style="37" bestFit="1" customWidth="1"/>
    <col min="763" max="763" width="65.42578125" style="37" customWidth="1"/>
    <col min="764" max="764" width="15.7109375" style="37" customWidth="1"/>
    <col min="765" max="765" width="8.140625" style="37" customWidth="1"/>
    <col min="766" max="766" width="11.85546875" style="37" customWidth="1"/>
    <col min="767" max="767" width="8.85546875" style="37" customWidth="1"/>
    <col min="768" max="768" width="13.7109375" style="37" customWidth="1"/>
    <col min="769" max="769" width="15.5703125" style="37" customWidth="1"/>
    <col min="770" max="770" width="26.42578125" style="37" customWidth="1"/>
    <col min="771" max="771" width="9.140625" style="37"/>
    <col min="772" max="772" width="11.7109375" style="37" customWidth="1"/>
    <col min="773" max="773" width="13.5703125" style="37" customWidth="1"/>
    <col min="774" max="1017" width="9.140625" style="37"/>
    <col min="1018" max="1018" width="5" style="37" bestFit="1" customWidth="1"/>
    <col min="1019" max="1019" width="65.42578125" style="37" customWidth="1"/>
    <col min="1020" max="1020" width="15.7109375" style="37" customWidth="1"/>
    <col min="1021" max="1021" width="8.140625" style="37" customWidth="1"/>
    <col min="1022" max="1022" width="11.85546875" style="37" customWidth="1"/>
    <col min="1023" max="1023" width="8.85546875" style="37" customWidth="1"/>
    <col min="1024" max="1024" width="13.7109375" style="37" customWidth="1"/>
    <col min="1025" max="1025" width="15.5703125" style="37" customWidth="1"/>
    <col min="1026" max="1026" width="26.42578125" style="37" customWidth="1"/>
    <col min="1027" max="1027" width="9.140625" style="37"/>
    <col min="1028" max="1028" width="11.7109375" style="37" customWidth="1"/>
    <col min="1029" max="1029" width="13.5703125" style="37" customWidth="1"/>
    <col min="1030" max="1273" width="9.140625" style="37"/>
    <col min="1274" max="1274" width="5" style="37" bestFit="1" customWidth="1"/>
    <col min="1275" max="1275" width="65.42578125" style="37" customWidth="1"/>
    <col min="1276" max="1276" width="15.7109375" style="37" customWidth="1"/>
    <col min="1277" max="1277" width="8.140625" style="37" customWidth="1"/>
    <col min="1278" max="1278" width="11.85546875" style="37" customWidth="1"/>
    <col min="1279" max="1279" width="8.85546875" style="37" customWidth="1"/>
    <col min="1280" max="1280" width="13.7109375" style="37" customWidth="1"/>
    <col min="1281" max="1281" width="15.5703125" style="37" customWidth="1"/>
    <col min="1282" max="1282" width="26.42578125" style="37" customWidth="1"/>
    <col min="1283" max="1283" width="9.140625" style="37"/>
    <col min="1284" max="1284" width="11.7109375" style="37" customWidth="1"/>
    <col min="1285" max="1285" width="13.5703125" style="37" customWidth="1"/>
    <col min="1286" max="1529" width="9.140625" style="37"/>
    <col min="1530" max="1530" width="5" style="37" bestFit="1" customWidth="1"/>
    <col min="1531" max="1531" width="65.42578125" style="37" customWidth="1"/>
    <col min="1532" max="1532" width="15.7109375" style="37" customWidth="1"/>
    <col min="1533" max="1533" width="8.140625" style="37" customWidth="1"/>
    <col min="1534" max="1534" width="11.85546875" style="37" customWidth="1"/>
    <col min="1535" max="1535" width="8.85546875" style="37" customWidth="1"/>
    <col min="1536" max="1536" width="13.7109375" style="37" customWidth="1"/>
    <col min="1537" max="1537" width="15.5703125" style="37" customWidth="1"/>
    <col min="1538" max="1538" width="26.42578125" style="37" customWidth="1"/>
    <col min="1539" max="1539" width="9.140625" style="37"/>
    <col min="1540" max="1540" width="11.7109375" style="37" customWidth="1"/>
    <col min="1541" max="1541" width="13.5703125" style="37" customWidth="1"/>
    <col min="1542" max="1785" width="9.140625" style="37"/>
    <col min="1786" max="1786" width="5" style="37" bestFit="1" customWidth="1"/>
    <col min="1787" max="1787" width="65.42578125" style="37" customWidth="1"/>
    <col min="1788" max="1788" width="15.7109375" style="37" customWidth="1"/>
    <col min="1789" max="1789" width="8.140625" style="37" customWidth="1"/>
    <col min="1790" max="1790" width="11.85546875" style="37" customWidth="1"/>
    <col min="1791" max="1791" width="8.85546875" style="37" customWidth="1"/>
    <col min="1792" max="1792" width="13.7109375" style="37" customWidth="1"/>
    <col min="1793" max="1793" width="15.5703125" style="37" customWidth="1"/>
    <col min="1794" max="1794" width="26.42578125" style="37" customWidth="1"/>
    <col min="1795" max="1795" width="9.140625" style="37"/>
    <col min="1796" max="1796" width="11.7109375" style="37" customWidth="1"/>
    <col min="1797" max="1797" width="13.5703125" style="37" customWidth="1"/>
    <col min="1798" max="2041" width="9.140625" style="37"/>
    <col min="2042" max="2042" width="5" style="37" bestFit="1" customWidth="1"/>
    <col min="2043" max="2043" width="65.42578125" style="37" customWidth="1"/>
    <col min="2044" max="2044" width="15.7109375" style="37" customWidth="1"/>
    <col min="2045" max="2045" width="8.140625" style="37" customWidth="1"/>
    <col min="2046" max="2046" width="11.85546875" style="37" customWidth="1"/>
    <col min="2047" max="2047" width="8.85546875" style="37" customWidth="1"/>
    <col min="2048" max="2048" width="13.7109375" style="37" customWidth="1"/>
    <col min="2049" max="2049" width="15.5703125" style="37" customWidth="1"/>
    <col min="2050" max="2050" width="26.42578125" style="37" customWidth="1"/>
    <col min="2051" max="2051" width="9.140625" style="37"/>
    <col min="2052" max="2052" width="11.7109375" style="37" customWidth="1"/>
    <col min="2053" max="2053" width="13.5703125" style="37" customWidth="1"/>
    <col min="2054" max="2297" width="9.140625" style="37"/>
    <col min="2298" max="2298" width="5" style="37" bestFit="1" customWidth="1"/>
    <col min="2299" max="2299" width="65.42578125" style="37" customWidth="1"/>
    <col min="2300" max="2300" width="15.7109375" style="37" customWidth="1"/>
    <col min="2301" max="2301" width="8.140625" style="37" customWidth="1"/>
    <col min="2302" max="2302" width="11.85546875" style="37" customWidth="1"/>
    <col min="2303" max="2303" width="8.85546875" style="37" customWidth="1"/>
    <col min="2304" max="2304" width="13.7109375" style="37" customWidth="1"/>
    <col min="2305" max="2305" width="15.5703125" style="37" customWidth="1"/>
    <col min="2306" max="2306" width="26.42578125" style="37" customWidth="1"/>
    <col min="2307" max="2307" width="9.140625" style="37"/>
    <col min="2308" max="2308" width="11.7109375" style="37" customWidth="1"/>
    <col min="2309" max="2309" width="13.5703125" style="37" customWidth="1"/>
    <col min="2310" max="2553" width="9.140625" style="37"/>
    <col min="2554" max="2554" width="5" style="37" bestFit="1" customWidth="1"/>
    <col min="2555" max="2555" width="65.42578125" style="37" customWidth="1"/>
    <col min="2556" max="2556" width="15.7109375" style="37" customWidth="1"/>
    <col min="2557" max="2557" width="8.140625" style="37" customWidth="1"/>
    <col min="2558" max="2558" width="11.85546875" style="37" customWidth="1"/>
    <col min="2559" max="2559" width="8.85546875" style="37" customWidth="1"/>
    <col min="2560" max="2560" width="13.7109375" style="37" customWidth="1"/>
    <col min="2561" max="2561" width="15.5703125" style="37" customWidth="1"/>
    <col min="2562" max="2562" width="26.42578125" style="37" customWidth="1"/>
    <col min="2563" max="2563" width="9.140625" style="37"/>
    <col min="2564" max="2564" width="11.7109375" style="37" customWidth="1"/>
    <col min="2565" max="2565" width="13.5703125" style="37" customWidth="1"/>
    <col min="2566" max="2809" width="9.140625" style="37"/>
    <col min="2810" max="2810" width="5" style="37" bestFit="1" customWidth="1"/>
    <col min="2811" max="2811" width="65.42578125" style="37" customWidth="1"/>
    <col min="2812" max="2812" width="15.7109375" style="37" customWidth="1"/>
    <col min="2813" max="2813" width="8.140625" style="37" customWidth="1"/>
    <col min="2814" max="2814" width="11.85546875" style="37" customWidth="1"/>
    <col min="2815" max="2815" width="8.85546875" style="37" customWidth="1"/>
    <col min="2816" max="2816" width="13.7109375" style="37" customWidth="1"/>
    <col min="2817" max="2817" width="15.5703125" style="37" customWidth="1"/>
    <col min="2818" max="2818" width="26.42578125" style="37" customWidth="1"/>
    <col min="2819" max="2819" width="9.140625" style="37"/>
    <col min="2820" max="2820" width="11.7109375" style="37" customWidth="1"/>
    <col min="2821" max="2821" width="13.5703125" style="37" customWidth="1"/>
    <col min="2822" max="3065" width="9.140625" style="37"/>
    <col min="3066" max="3066" width="5" style="37" bestFit="1" customWidth="1"/>
    <col min="3067" max="3067" width="65.42578125" style="37" customWidth="1"/>
    <col min="3068" max="3068" width="15.7109375" style="37" customWidth="1"/>
    <col min="3069" max="3069" width="8.140625" style="37" customWidth="1"/>
    <col min="3070" max="3070" width="11.85546875" style="37" customWidth="1"/>
    <col min="3071" max="3071" width="8.85546875" style="37" customWidth="1"/>
    <col min="3072" max="3072" width="13.7109375" style="37" customWidth="1"/>
    <col min="3073" max="3073" width="15.5703125" style="37" customWidth="1"/>
    <col min="3074" max="3074" width="26.42578125" style="37" customWidth="1"/>
    <col min="3075" max="3075" width="9.140625" style="37"/>
    <col min="3076" max="3076" width="11.7109375" style="37" customWidth="1"/>
    <col min="3077" max="3077" width="13.5703125" style="37" customWidth="1"/>
    <col min="3078" max="3321" width="9.140625" style="37"/>
    <col min="3322" max="3322" width="5" style="37" bestFit="1" customWidth="1"/>
    <col min="3323" max="3323" width="65.42578125" style="37" customWidth="1"/>
    <col min="3324" max="3324" width="15.7109375" style="37" customWidth="1"/>
    <col min="3325" max="3325" width="8.140625" style="37" customWidth="1"/>
    <col min="3326" max="3326" width="11.85546875" style="37" customWidth="1"/>
    <col min="3327" max="3327" width="8.85546875" style="37" customWidth="1"/>
    <col min="3328" max="3328" width="13.7109375" style="37" customWidth="1"/>
    <col min="3329" max="3329" width="15.5703125" style="37" customWidth="1"/>
    <col min="3330" max="3330" width="26.42578125" style="37" customWidth="1"/>
    <col min="3331" max="3331" width="9.140625" style="37"/>
    <col min="3332" max="3332" width="11.7109375" style="37" customWidth="1"/>
    <col min="3333" max="3333" width="13.5703125" style="37" customWidth="1"/>
    <col min="3334" max="3577" width="9.140625" style="37"/>
    <col min="3578" max="3578" width="5" style="37" bestFit="1" customWidth="1"/>
    <col min="3579" max="3579" width="65.42578125" style="37" customWidth="1"/>
    <col min="3580" max="3580" width="15.7109375" style="37" customWidth="1"/>
    <col min="3581" max="3581" width="8.140625" style="37" customWidth="1"/>
    <col min="3582" max="3582" width="11.85546875" style="37" customWidth="1"/>
    <col min="3583" max="3583" width="8.85546875" style="37" customWidth="1"/>
    <col min="3584" max="3584" width="13.7109375" style="37" customWidth="1"/>
    <col min="3585" max="3585" width="15.5703125" style="37" customWidth="1"/>
    <col min="3586" max="3586" width="26.42578125" style="37" customWidth="1"/>
    <col min="3587" max="3587" width="9.140625" style="37"/>
    <col min="3588" max="3588" width="11.7109375" style="37" customWidth="1"/>
    <col min="3589" max="3589" width="13.5703125" style="37" customWidth="1"/>
    <col min="3590" max="3833" width="9.140625" style="37"/>
    <col min="3834" max="3834" width="5" style="37" bestFit="1" customWidth="1"/>
    <col min="3835" max="3835" width="65.42578125" style="37" customWidth="1"/>
    <col min="3836" max="3836" width="15.7109375" style="37" customWidth="1"/>
    <col min="3837" max="3837" width="8.140625" style="37" customWidth="1"/>
    <col min="3838" max="3838" width="11.85546875" style="37" customWidth="1"/>
    <col min="3839" max="3839" width="8.85546875" style="37" customWidth="1"/>
    <col min="3840" max="3840" width="13.7109375" style="37" customWidth="1"/>
    <col min="3841" max="3841" width="15.5703125" style="37" customWidth="1"/>
    <col min="3842" max="3842" width="26.42578125" style="37" customWidth="1"/>
    <col min="3843" max="3843" width="9.140625" style="37"/>
    <col min="3844" max="3844" width="11.7109375" style="37" customWidth="1"/>
    <col min="3845" max="3845" width="13.5703125" style="37" customWidth="1"/>
    <col min="3846" max="4089" width="9.140625" style="37"/>
    <col min="4090" max="4090" width="5" style="37" bestFit="1" customWidth="1"/>
    <col min="4091" max="4091" width="65.42578125" style="37" customWidth="1"/>
    <col min="4092" max="4092" width="15.7109375" style="37" customWidth="1"/>
    <col min="4093" max="4093" width="8.140625" style="37" customWidth="1"/>
    <col min="4094" max="4094" width="11.85546875" style="37" customWidth="1"/>
    <col min="4095" max="4095" width="8.85546875" style="37" customWidth="1"/>
    <col min="4096" max="4096" width="13.7109375" style="37" customWidth="1"/>
    <col min="4097" max="4097" width="15.5703125" style="37" customWidth="1"/>
    <col min="4098" max="4098" width="26.42578125" style="37" customWidth="1"/>
    <col min="4099" max="4099" width="9.140625" style="37"/>
    <col min="4100" max="4100" width="11.7109375" style="37" customWidth="1"/>
    <col min="4101" max="4101" width="13.5703125" style="37" customWidth="1"/>
    <col min="4102" max="4345" width="9.140625" style="37"/>
    <col min="4346" max="4346" width="5" style="37" bestFit="1" customWidth="1"/>
    <col min="4347" max="4347" width="65.42578125" style="37" customWidth="1"/>
    <col min="4348" max="4348" width="15.7109375" style="37" customWidth="1"/>
    <col min="4349" max="4349" width="8.140625" style="37" customWidth="1"/>
    <col min="4350" max="4350" width="11.85546875" style="37" customWidth="1"/>
    <col min="4351" max="4351" width="8.85546875" style="37" customWidth="1"/>
    <col min="4352" max="4352" width="13.7109375" style="37" customWidth="1"/>
    <col min="4353" max="4353" width="15.5703125" style="37" customWidth="1"/>
    <col min="4354" max="4354" width="26.42578125" style="37" customWidth="1"/>
    <col min="4355" max="4355" width="9.140625" style="37"/>
    <col min="4356" max="4356" width="11.7109375" style="37" customWidth="1"/>
    <col min="4357" max="4357" width="13.5703125" style="37" customWidth="1"/>
    <col min="4358" max="4601" width="9.140625" style="37"/>
    <col min="4602" max="4602" width="5" style="37" bestFit="1" customWidth="1"/>
    <col min="4603" max="4603" width="65.42578125" style="37" customWidth="1"/>
    <col min="4604" max="4604" width="15.7109375" style="37" customWidth="1"/>
    <col min="4605" max="4605" width="8.140625" style="37" customWidth="1"/>
    <col min="4606" max="4606" width="11.85546875" style="37" customWidth="1"/>
    <col min="4607" max="4607" width="8.85546875" style="37" customWidth="1"/>
    <col min="4608" max="4608" width="13.7109375" style="37" customWidth="1"/>
    <col min="4609" max="4609" width="15.5703125" style="37" customWidth="1"/>
    <col min="4610" max="4610" width="26.42578125" style="37" customWidth="1"/>
    <col min="4611" max="4611" width="9.140625" style="37"/>
    <col min="4612" max="4612" width="11.7109375" style="37" customWidth="1"/>
    <col min="4613" max="4613" width="13.5703125" style="37" customWidth="1"/>
    <col min="4614" max="4857" width="9.140625" style="37"/>
    <col min="4858" max="4858" width="5" style="37" bestFit="1" customWidth="1"/>
    <col min="4859" max="4859" width="65.42578125" style="37" customWidth="1"/>
    <col min="4860" max="4860" width="15.7109375" style="37" customWidth="1"/>
    <col min="4861" max="4861" width="8.140625" style="37" customWidth="1"/>
    <col min="4862" max="4862" width="11.85546875" style="37" customWidth="1"/>
    <col min="4863" max="4863" width="8.85546875" style="37" customWidth="1"/>
    <col min="4864" max="4864" width="13.7109375" style="37" customWidth="1"/>
    <col min="4865" max="4865" width="15.5703125" style="37" customWidth="1"/>
    <col min="4866" max="4866" width="26.42578125" style="37" customWidth="1"/>
    <col min="4867" max="4867" width="9.140625" style="37"/>
    <col min="4868" max="4868" width="11.7109375" style="37" customWidth="1"/>
    <col min="4869" max="4869" width="13.5703125" style="37" customWidth="1"/>
    <col min="4870" max="5113" width="9.140625" style="37"/>
    <col min="5114" max="5114" width="5" style="37" bestFit="1" customWidth="1"/>
    <col min="5115" max="5115" width="65.42578125" style="37" customWidth="1"/>
    <col min="5116" max="5116" width="15.7109375" style="37" customWidth="1"/>
    <col min="5117" max="5117" width="8.140625" style="37" customWidth="1"/>
    <col min="5118" max="5118" width="11.85546875" style="37" customWidth="1"/>
    <col min="5119" max="5119" width="8.85546875" style="37" customWidth="1"/>
    <col min="5120" max="5120" width="13.7109375" style="37" customWidth="1"/>
    <col min="5121" max="5121" width="15.5703125" style="37" customWidth="1"/>
    <col min="5122" max="5122" width="26.42578125" style="37" customWidth="1"/>
    <col min="5123" max="5123" width="9.140625" style="37"/>
    <col min="5124" max="5124" width="11.7109375" style="37" customWidth="1"/>
    <col min="5125" max="5125" width="13.5703125" style="37" customWidth="1"/>
    <col min="5126" max="5369" width="9.140625" style="37"/>
    <col min="5370" max="5370" width="5" style="37" bestFit="1" customWidth="1"/>
    <col min="5371" max="5371" width="65.42578125" style="37" customWidth="1"/>
    <col min="5372" max="5372" width="15.7109375" style="37" customWidth="1"/>
    <col min="5373" max="5373" width="8.140625" style="37" customWidth="1"/>
    <col min="5374" max="5374" width="11.85546875" style="37" customWidth="1"/>
    <col min="5375" max="5375" width="8.85546875" style="37" customWidth="1"/>
    <col min="5376" max="5376" width="13.7109375" style="37" customWidth="1"/>
    <col min="5377" max="5377" width="15.5703125" style="37" customWidth="1"/>
    <col min="5378" max="5378" width="26.42578125" style="37" customWidth="1"/>
    <col min="5379" max="5379" width="9.140625" style="37"/>
    <col min="5380" max="5380" width="11.7109375" style="37" customWidth="1"/>
    <col min="5381" max="5381" width="13.5703125" style="37" customWidth="1"/>
    <col min="5382" max="5625" width="9.140625" style="37"/>
    <col min="5626" max="5626" width="5" style="37" bestFit="1" customWidth="1"/>
    <col min="5627" max="5627" width="65.42578125" style="37" customWidth="1"/>
    <col min="5628" max="5628" width="15.7109375" style="37" customWidth="1"/>
    <col min="5629" max="5629" width="8.140625" style="37" customWidth="1"/>
    <col min="5630" max="5630" width="11.85546875" style="37" customWidth="1"/>
    <col min="5631" max="5631" width="8.85546875" style="37" customWidth="1"/>
    <col min="5632" max="5632" width="13.7109375" style="37" customWidth="1"/>
    <col min="5633" max="5633" width="15.5703125" style="37" customWidth="1"/>
    <col min="5634" max="5634" width="26.42578125" style="37" customWidth="1"/>
    <col min="5635" max="5635" width="9.140625" style="37"/>
    <col min="5636" max="5636" width="11.7109375" style="37" customWidth="1"/>
    <col min="5637" max="5637" width="13.5703125" style="37" customWidth="1"/>
    <col min="5638" max="5881" width="9.140625" style="37"/>
    <col min="5882" max="5882" width="5" style="37" bestFit="1" customWidth="1"/>
    <col min="5883" max="5883" width="65.42578125" style="37" customWidth="1"/>
    <col min="5884" max="5884" width="15.7109375" style="37" customWidth="1"/>
    <col min="5885" max="5885" width="8.140625" style="37" customWidth="1"/>
    <col min="5886" max="5886" width="11.85546875" style="37" customWidth="1"/>
    <col min="5887" max="5887" width="8.85546875" style="37" customWidth="1"/>
    <col min="5888" max="5888" width="13.7109375" style="37" customWidth="1"/>
    <col min="5889" max="5889" width="15.5703125" style="37" customWidth="1"/>
    <col min="5890" max="5890" width="26.42578125" style="37" customWidth="1"/>
    <col min="5891" max="5891" width="9.140625" style="37"/>
    <col min="5892" max="5892" width="11.7109375" style="37" customWidth="1"/>
    <col min="5893" max="5893" width="13.5703125" style="37" customWidth="1"/>
    <col min="5894" max="6137" width="9.140625" style="37"/>
    <col min="6138" max="6138" width="5" style="37" bestFit="1" customWidth="1"/>
    <col min="6139" max="6139" width="65.42578125" style="37" customWidth="1"/>
    <col min="6140" max="6140" width="15.7109375" style="37" customWidth="1"/>
    <col min="6141" max="6141" width="8.140625" style="37" customWidth="1"/>
    <col min="6142" max="6142" width="11.85546875" style="37" customWidth="1"/>
    <col min="6143" max="6143" width="8.85546875" style="37" customWidth="1"/>
    <col min="6144" max="6144" width="13.7109375" style="37" customWidth="1"/>
    <col min="6145" max="6145" width="15.5703125" style="37" customWidth="1"/>
    <col min="6146" max="6146" width="26.42578125" style="37" customWidth="1"/>
    <col min="6147" max="6147" width="9.140625" style="37"/>
    <col min="6148" max="6148" width="11.7109375" style="37" customWidth="1"/>
    <col min="6149" max="6149" width="13.5703125" style="37" customWidth="1"/>
    <col min="6150" max="6393" width="9.140625" style="37"/>
    <col min="6394" max="6394" width="5" style="37" bestFit="1" customWidth="1"/>
    <col min="6395" max="6395" width="65.42578125" style="37" customWidth="1"/>
    <col min="6396" max="6396" width="15.7109375" style="37" customWidth="1"/>
    <col min="6397" max="6397" width="8.140625" style="37" customWidth="1"/>
    <col min="6398" max="6398" width="11.85546875" style="37" customWidth="1"/>
    <col min="6399" max="6399" width="8.85546875" style="37" customWidth="1"/>
    <col min="6400" max="6400" width="13.7109375" style="37" customWidth="1"/>
    <col min="6401" max="6401" width="15.5703125" style="37" customWidth="1"/>
    <col min="6402" max="6402" width="26.42578125" style="37" customWidth="1"/>
    <col min="6403" max="6403" width="9.140625" style="37"/>
    <col min="6404" max="6404" width="11.7109375" style="37" customWidth="1"/>
    <col min="6405" max="6405" width="13.5703125" style="37" customWidth="1"/>
    <col min="6406" max="6649" width="9.140625" style="37"/>
    <col min="6650" max="6650" width="5" style="37" bestFit="1" customWidth="1"/>
    <col min="6651" max="6651" width="65.42578125" style="37" customWidth="1"/>
    <col min="6652" max="6652" width="15.7109375" style="37" customWidth="1"/>
    <col min="6653" max="6653" width="8.140625" style="37" customWidth="1"/>
    <col min="6654" max="6654" width="11.85546875" style="37" customWidth="1"/>
    <col min="6655" max="6655" width="8.85546875" style="37" customWidth="1"/>
    <col min="6656" max="6656" width="13.7109375" style="37" customWidth="1"/>
    <col min="6657" max="6657" width="15.5703125" style="37" customWidth="1"/>
    <col min="6658" max="6658" width="26.42578125" style="37" customWidth="1"/>
    <col min="6659" max="6659" width="9.140625" style="37"/>
    <col min="6660" max="6660" width="11.7109375" style="37" customWidth="1"/>
    <col min="6661" max="6661" width="13.5703125" style="37" customWidth="1"/>
    <col min="6662" max="6905" width="9.140625" style="37"/>
    <col min="6906" max="6906" width="5" style="37" bestFit="1" customWidth="1"/>
    <col min="6907" max="6907" width="65.42578125" style="37" customWidth="1"/>
    <col min="6908" max="6908" width="15.7109375" style="37" customWidth="1"/>
    <col min="6909" max="6909" width="8.140625" style="37" customWidth="1"/>
    <col min="6910" max="6910" width="11.85546875" style="37" customWidth="1"/>
    <col min="6911" max="6911" width="8.85546875" style="37" customWidth="1"/>
    <col min="6912" max="6912" width="13.7109375" style="37" customWidth="1"/>
    <col min="6913" max="6913" width="15.5703125" style="37" customWidth="1"/>
    <col min="6914" max="6914" width="26.42578125" style="37" customWidth="1"/>
    <col min="6915" max="6915" width="9.140625" style="37"/>
    <col min="6916" max="6916" width="11.7109375" style="37" customWidth="1"/>
    <col min="6917" max="6917" width="13.5703125" style="37" customWidth="1"/>
    <col min="6918" max="7161" width="9.140625" style="37"/>
    <col min="7162" max="7162" width="5" style="37" bestFit="1" customWidth="1"/>
    <col min="7163" max="7163" width="65.42578125" style="37" customWidth="1"/>
    <col min="7164" max="7164" width="15.7109375" style="37" customWidth="1"/>
    <col min="7165" max="7165" width="8.140625" style="37" customWidth="1"/>
    <col min="7166" max="7166" width="11.85546875" style="37" customWidth="1"/>
    <col min="7167" max="7167" width="8.85546875" style="37" customWidth="1"/>
    <col min="7168" max="7168" width="13.7109375" style="37" customWidth="1"/>
    <col min="7169" max="7169" width="15.5703125" style="37" customWidth="1"/>
    <col min="7170" max="7170" width="26.42578125" style="37" customWidth="1"/>
    <col min="7171" max="7171" width="9.140625" style="37"/>
    <col min="7172" max="7172" width="11.7109375" style="37" customWidth="1"/>
    <col min="7173" max="7173" width="13.5703125" style="37" customWidth="1"/>
    <col min="7174" max="7417" width="9.140625" style="37"/>
    <col min="7418" max="7418" width="5" style="37" bestFit="1" customWidth="1"/>
    <col min="7419" max="7419" width="65.42578125" style="37" customWidth="1"/>
    <col min="7420" max="7420" width="15.7109375" style="37" customWidth="1"/>
    <col min="7421" max="7421" width="8.140625" style="37" customWidth="1"/>
    <col min="7422" max="7422" width="11.85546875" style="37" customWidth="1"/>
    <col min="7423" max="7423" width="8.85546875" style="37" customWidth="1"/>
    <col min="7424" max="7424" width="13.7109375" style="37" customWidth="1"/>
    <col min="7425" max="7425" width="15.5703125" style="37" customWidth="1"/>
    <col min="7426" max="7426" width="26.42578125" style="37" customWidth="1"/>
    <col min="7427" max="7427" width="9.140625" style="37"/>
    <col min="7428" max="7428" width="11.7109375" style="37" customWidth="1"/>
    <col min="7429" max="7429" width="13.5703125" style="37" customWidth="1"/>
    <col min="7430" max="7673" width="9.140625" style="37"/>
    <col min="7674" max="7674" width="5" style="37" bestFit="1" customWidth="1"/>
    <col min="7675" max="7675" width="65.42578125" style="37" customWidth="1"/>
    <col min="7676" max="7676" width="15.7109375" style="37" customWidth="1"/>
    <col min="7677" max="7677" width="8.140625" style="37" customWidth="1"/>
    <col min="7678" max="7678" width="11.85546875" style="37" customWidth="1"/>
    <col min="7679" max="7679" width="8.85546875" style="37" customWidth="1"/>
    <col min="7680" max="7680" width="13.7109375" style="37" customWidth="1"/>
    <col min="7681" max="7681" width="15.5703125" style="37" customWidth="1"/>
    <col min="7682" max="7682" width="26.42578125" style="37" customWidth="1"/>
    <col min="7683" max="7683" width="9.140625" style="37"/>
    <col min="7684" max="7684" width="11.7109375" style="37" customWidth="1"/>
    <col min="7685" max="7685" width="13.5703125" style="37" customWidth="1"/>
    <col min="7686" max="7929" width="9.140625" style="37"/>
    <col min="7930" max="7930" width="5" style="37" bestFit="1" customWidth="1"/>
    <col min="7931" max="7931" width="65.42578125" style="37" customWidth="1"/>
    <col min="7932" max="7932" width="15.7109375" style="37" customWidth="1"/>
    <col min="7933" max="7933" width="8.140625" style="37" customWidth="1"/>
    <col min="7934" max="7934" width="11.85546875" style="37" customWidth="1"/>
    <col min="7935" max="7935" width="8.85546875" style="37" customWidth="1"/>
    <col min="7936" max="7936" width="13.7109375" style="37" customWidth="1"/>
    <col min="7937" max="7937" width="15.5703125" style="37" customWidth="1"/>
    <col min="7938" max="7938" width="26.42578125" style="37" customWidth="1"/>
    <col min="7939" max="7939" width="9.140625" style="37"/>
    <col min="7940" max="7940" width="11.7109375" style="37" customWidth="1"/>
    <col min="7941" max="7941" width="13.5703125" style="37" customWidth="1"/>
    <col min="7942" max="8185" width="9.140625" style="37"/>
    <col min="8186" max="8186" width="5" style="37" bestFit="1" customWidth="1"/>
    <col min="8187" max="8187" width="65.42578125" style="37" customWidth="1"/>
    <col min="8188" max="8188" width="15.7109375" style="37" customWidth="1"/>
    <col min="8189" max="8189" width="8.140625" style="37" customWidth="1"/>
    <col min="8190" max="8190" width="11.85546875" style="37" customWidth="1"/>
    <col min="8191" max="8191" width="8.85546875" style="37" customWidth="1"/>
    <col min="8192" max="8192" width="13.7109375" style="37" customWidth="1"/>
    <col min="8193" max="8193" width="15.5703125" style="37" customWidth="1"/>
    <col min="8194" max="8194" width="26.42578125" style="37" customWidth="1"/>
    <col min="8195" max="8195" width="9.140625" style="37"/>
    <col min="8196" max="8196" width="11.7109375" style="37" customWidth="1"/>
    <col min="8197" max="8197" width="13.5703125" style="37" customWidth="1"/>
    <col min="8198" max="8441" width="9.140625" style="37"/>
    <col min="8442" max="8442" width="5" style="37" bestFit="1" customWidth="1"/>
    <col min="8443" max="8443" width="65.42578125" style="37" customWidth="1"/>
    <col min="8444" max="8444" width="15.7109375" style="37" customWidth="1"/>
    <col min="8445" max="8445" width="8.140625" style="37" customWidth="1"/>
    <col min="8446" max="8446" width="11.85546875" style="37" customWidth="1"/>
    <col min="8447" max="8447" width="8.85546875" style="37" customWidth="1"/>
    <col min="8448" max="8448" width="13.7109375" style="37" customWidth="1"/>
    <col min="8449" max="8449" width="15.5703125" style="37" customWidth="1"/>
    <col min="8450" max="8450" width="26.42578125" style="37" customWidth="1"/>
    <col min="8451" max="8451" width="9.140625" style="37"/>
    <col min="8452" max="8452" width="11.7109375" style="37" customWidth="1"/>
    <col min="8453" max="8453" width="13.5703125" style="37" customWidth="1"/>
    <col min="8454" max="8697" width="9.140625" style="37"/>
    <col min="8698" max="8698" width="5" style="37" bestFit="1" customWidth="1"/>
    <col min="8699" max="8699" width="65.42578125" style="37" customWidth="1"/>
    <col min="8700" max="8700" width="15.7109375" style="37" customWidth="1"/>
    <col min="8701" max="8701" width="8.140625" style="37" customWidth="1"/>
    <col min="8702" max="8702" width="11.85546875" style="37" customWidth="1"/>
    <col min="8703" max="8703" width="8.85546875" style="37" customWidth="1"/>
    <col min="8704" max="8704" width="13.7109375" style="37" customWidth="1"/>
    <col min="8705" max="8705" width="15.5703125" style="37" customWidth="1"/>
    <col min="8706" max="8706" width="26.42578125" style="37" customWidth="1"/>
    <col min="8707" max="8707" width="9.140625" style="37"/>
    <col min="8708" max="8708" width="11.7109375" style="37" customWidth="1"/>
    <col min="8709" max="8709" width="13.5703125" style="37" customWidth="1"/>
    <col min="8710" max="8953" width="9.140625" style="37"/>
    <col min="8954" max="8954" width="5" style="37" bestFit="1" customWidth="1"/>
    <col min="8955" max="8955" width="65.42578125" style="37" customWidth="1"/>
    <col min="8956" max="8956" width="15.7109375" style="37" customWidth="1"/>
    <col min="8957" max="8957" width="8.140625" style="37" customWidth="1"/>
    <col min="8958" max="8958" width="11.85546875" style="37" customWidth="1"/>
    <col min="8959" max="8959" width="8.85546875" style="37" customWidth="1"/>
    <col min="8960" max="8960" width="13.7109375" style="37" customWidth="1"/>
    <col min="8961" max="8961" width="15.5703125" style="37" customWidth="1"/>
    <col min="8962" max="8962" width="26.42578125" style="37" customWidth="1"/>
    <col min="8963" max="8963" width="9.140625" style="37"/>
    <col min="8964" max="8964" width="11.7109375" style="37" customWidth="1"/>
    <col min="8965" max="8965" width="13.5703125" style="37" customWidth="1"/>
    <col min="8966" max="9209" width="9.140625" style="37"/>
    <col min="9210" max="9210" width="5" style="37" bestFit="1" customWidth="1"/>
    <col min="9211" max="9211" width="65.42578125" style="37" customWidth="1"/>
    <col min="9212" max="9212" width="15.7109375" style="37" customWidth="1"/>
    <col min="9213" max="9213" width="8.140625" style="37" customWidth="1"/>
    <col min="9214" max="9214" width="11.85546875" style="37" customWidth="1"/>
    <col min="9215" max="9215" width="8.85546875" style="37" customWidth="1"/>
    <col min="9216" max="9216" width="13.7109375" style="37" customWidth="1"/>
    <col min="9217" max="9217" width="15.5703125" style="37" customWidth="1"/>
    <col min="9218" max="9218" width="26.42578125" style="37" customWidth="1"/>
    <col min="9219" max="9219" width="9.140625" style="37"/>
    <col min="9220" max="9220" width="11.7109375" style="37" customWidth="1"/>
    <col min="9221" max="9221" width="13.5703125" style="37" customWidth="1"/>
    <col min="9222" max="9465" width="9.140625" style="37"/>
    <col min="9466" max="9466" width="5" style="37" bestFit="1" customWidth="1"/>
    <col min="9467" max="9467" width="65.42578125" style="37" customWidth="1"/>
    <col min="9468" max="9468" width="15.7109375" style="37" customWidth="1"/>
    <col min="9469" max="9469" width="8.140625" style="37" customWidth="1"/>
    <col min="9470" max="9470" width="11.85546875" style="37" customWidth="1"/>
    <col min="9471" max="9471" width="8.85546875" style="37" customWidth="1"/>
    <col min="9472" max="9472" width="13.7109375" style="37" customWidth="1"/>
    <col min="9473" max="9473" width="15.5703125" style="37" customWidth="1"/>
    <col min="9474" max="9474" width="26.42578125" style="37" customWidth="1"/>
    <col min="9475" max="9475" width="9.140625" style="37"/>
    <col min="9476" max="9476" width="11.7109375" style="37" customWidth="1"/>
    <col min="9477" max="9477" width="13.5703125" style="37" customWidth="1"/>
    <col min="9478" max="9721" width="9.140625" style="37"/>
    <col min="9722" max="9722" width="5" style="37" bestFit="1" customWidth="1"/>
    <col min="9723" max="9723" width="65.42578125" style="37" customWidth="1"/>
    <col min="9724" max="9724" width="15.7109375" style="37" customWidth="1"/>
    <col min="9725" max="9725" width="8.140625" style="37" customWidth="1"/>
    <col min="9726" max="9726" width="11.85546875" style="37" customWidth="1"/>
    <col min="9727" max="9727" width="8.85546875" style="37" customWidth="1"/>
    <col min="9728" max="9728" width="13.7109375" style="37" customWidth="1"/>
    <col min="9729" max="9729" width="15.5703125" style="37" customWidth="1"/>
    <col min="9730" max="9730" width="26.42578125" style="37" customWidth="1"/>
    <col min="9731" max="9731" width="9.140625" style="37"/>
    <col min="9732" max="9732" width="11.7109375" style="37" customWidth="1"/>
    <col min="9733" max="9733" width="13.5703125" style="37" customWidth="1"/>
    <col min="9734" max="9977" width="9.140625" style="37"/>
    <col min="9978" max="9978" width="5" style="37" bestFit="1" customWidth="1"/>
    <col min="9979" max="9979" width="65.42578125" style="37" customWidth="1"/>
    <col min="9980" max="9980" width="15.7109375" style="37" customWidth="1"/>
    <col min="9981" max="9981" width="8.140625" style="37" customWidth="1"/>
    <col min="9982" max="9982" width="11.85546875" style="37" customWidth="1"/>
    <col min="9983" max="9983" width="8.85546875" style="37" customWidth="1"/>
    <col min="9984" max="9984" width="13.7109375" style="37" customWidth="1"/>
    <col min="9985" max="9985" width="15.5703125" style="37" customWidth="1"/>
    <col min="9986" max="9986" width="26.42578125" style="37" customWidth="1"/>
    <col min="9987" max="9987" width="9.140625" style="37"/>
    <col min="9988" max="9988" width="11.7109375" style="37" customWidth="1"/>
    <col min="9989" max="9989" width="13.5703125" style="37" customWidth="1"/>
    <col min="9990" max="10233" width="9.140625" style="37"/>
    <col min="10234" max="10234" width="5" style="37" bestFit="1" customWidth="1"/>
    <col min="10235" max="10235" width="65.42578125" style="37" customWidth="1"/>
    <col min="10236" max="10236" width="15.7109375" style="37" customWidth="1"/>
    <col min="10237" max="10237" width="8.140625" style="37" customWidth="1"/>
    <col min="10238" max="10238" width="11.85546875" style="37" customWidth="1"/>
    <col min="10239" max="10239" width="8.85546875" style="37" customWidth="1"/>
    <col min="10240" max="10240" width="13.7109375" style="37" customWidth="1"/>
    <col min="10241" max="10241" width="15.5703125" style="37" customWidth="1"/>
    <col min="10242" max="10242" width="26.42578125" style="37" customWidth="1"/>
    <col min="10243" max="10243" width="9.140625" style="37"/>
    <col min="10244" max="10244" width="11.7109375" style="37" customWidth="1"/>
    <col min="10245" max="10245" width="13.5703125" style="37" customWidth="1"/>
    <col min="10246" max="10489" width="9.140625" style="37"/>
    <col min="10490" max="10490" width="5" style="37" bestFit="1" customWidth="1"/>
    <col min="10491" max="10491" width="65.42578125" style="37" customWidth="1"/>
    <col min="10492" max="10492" width="15.7109375" style="37" customWidth="1"/>
    <col min="10493" max="10493" width="8.140625" style="37" customWidth="1"/>
    <col min="10494" max="10494" width="11.85546875" style="37" customWidth="1"/>
    <col min="10495" max="10495" width="8.85546875" style="37" customWidth="1"/>
    <col min="10496" max="10496" width="13.7109375" style="37" customWidth="1"/>
    <col min="10497" max="10497" width="15.5703125" style="37" customWidth="1"/>
    <col min="10498" max="10498" width="26.42578125" style="37" customWidth="1"/>
    <col min="10499" max="10499" width="9.140625" style="37"/>
    <col min="10500" max="10500" width="11.7109375" style="37" customWidth="1"/>
    <col min="10501" max="10501" width="13.5703125" style="37" customWidth="1"/>
    <col min="10502" max="10745" width="9.140625" style="37"/>
    <col min="10746" max="10746" width="5" style="37" bestFit="1" customWidth="1"/>
    <col min="10747" max="10747" width="65.42578125" style="37" customWidth="1"/>
    <col min="10748" max="10748" width="15.7109375" style="37" customWidth="1"/>
    <col min="10749" max="10749" width="8.140625" style="37" customWidth="1"/>
    <col min="10750" max="10750" width="11.85546875" style="37" customWidth="1"/>
    <col min="10751" max="10751" width="8.85546875" style="37" customWidth="1"/>
    <col min="10752" max="10752" width="13.7109375" style="37" customWidth="1"/>
    <col min="10753" max="10753" width="15.5703125" style="37" customWidth="1"/>
    <col min="10754" max="10754" width="26.42578125" style="37" customWidth="1"/>
    <col min="10755" max="10755" width="9.140625" style="37"/>
    <col min="10756" max="10756" width="11.7109375" style="37" customWidth="1"/>
    <col min="10757" max="10757" width="13.5703125" style="37" customWidth="1"/>
    <col min="10758" max="11001" width="9.140625" style="37"/>
    <col min="11002" max="11002" width="5" style="37" bestFit="1" customWidth="1"/>
    <col min="11003" max="11003" width="65.42578125" style="37" customWidth="1"/>
    <col min="11004" max="11004" width="15.7109375" style="37" customWidth="1"/>
    <col min="11005" max="11005" width="8.140625" style="37" customWidth="1"/>
    <col min="11006" max="11006" width="11.85546875" style="37" customWidth="1"/>
    <col min="11007" max="11007" width="8.85546875" style="37" customWidth="1"/>
    <col min="11008" max="11008" width="13.7109375" style="37" customWidth="1"/>
    <col min="11009" max="11009" width="15.5703125" style="37" customWidth="1"/>
    <col min="11010" max="11010" width="26.42578125" style="37" customWidth="1"/>
    <col min="11011" max="11011" width="9.140625" style="37"/>
    <col min="11012" max="11012" width="11.7109375" style="37" customWidth="1"/>
    <col min="11013" max="11013" width="13.5703125" style="37" customWidth="1"/>
    <col min="11014" max="11257" width="9.140625" style="37"/>
    <col min="11258" max="11258" width="5" style="37" bestFit="1" customWidth="1"/>
    <col min="11259" max="11259" width="65.42578125" style="37" customWidth="1"/>
    <col min="11260" max="11260" width="15.7109375" style="37" customWidth="1"/>
    <col min="11261" max="11261" width="8.140625" style="37" customWidth="1"/>
    <col min="11262" max="11262" width="11.85546875" style="37" customWidth="1"/>
    <col min="11263" max="11263" width="8.85546875" style="37" customWidth="1"/>
    <col min="11264" max="11264" width="13.7109375" style="37" customWidth="1"/>
    <col min="11265" max="11265" width="15.5703125" style="37" customWidth="1"/>
    <col min="11266" max="11266" width="26.42578125" style="37" customWidth="1"/>
    <col min="11267" max="11267" width="9.140625" style="37"/>
    <col min="11268" max="11268" width="11.7109375" style="37" customWidth="1"/>
    <col min="11269" max="11269" width="13.5703125" style="37" customWidth="1"/>
    <col min="11270" max="11513" width="9.140625" style="37"/>
    <col min="11514" max="11514" width="5" style="37" bestFit="1" customWidth="1"/>
    <col min="11515" max="11515" width="65.42578125" style="37" customWidth="1"/>
    <col min="11516" max="11516" width="15.7109375" style="37" customWidth="1"/>
    <col min="11517" max="11517" width="8.140625" style="37" customWidth="1"/>
    <col min="11518" max="11518" width="11.85546875" style="37" customWidth="1"/>
    <col min="11519" max="11519" width="8.85546875" style="37" customWidth="1"/>
    <col min="11520" max="11520" width="13.7109375" style="37" customWidth="1"/>
    <col min="11521" max="11521" width="15.5703125" style="37" customWidth="1"/>
    <col min="11522" max="11522" width="26.42578125" style="37" customWidth="1"/>
    <col min="11523" max="11523" width="9.140625" style="37"/>
    <col min="11524" max="11524" width="11.7109375" style="37" customWidth="1"/>
    <col min="11525" max="11525" width="13.5703125" style="37" customWidth="1"/>
    <col min="11526" max="11769" width="9.140625" style="37"/>
    <col min="11770" max="11770" width="5" style="37" bestFit="1" customWidth="1"/>
    <col min="11771" max="11771" width="65.42578125" style="37" customWidth="1"/>
    <col min="11772" max="11772" width="15.7109375" style="37" customWidth="1"/>
    <col min="11773" max="11773" width="8.140625" style="37" customWidth="1"/>
    <col min="11774" max="11774" width="11.85546875" style="37" customWidth="1"/>
    <col min="11775" max="11775" width="8.85546875" style="37" customWidth="1"/>
    <col min="11776" max="11776" width="13.7109375" style="37" customWidth="1"/>
    <col min="11777" max="11777" width="15.5703125" style="37" customWidth="1"/>
    <col min="11778" max="11778" width="26.42578125" style="37" customWidth="1"/>
    <col min="11779" max="11779" width="9.140625" style="37"/>
    <col min="11780" max="11780" width="11.7109375" style="37" customWidth="1"/>
    <col min="11781" max="11781" width="13.5703125" style="37" customWidth="1"/>
    <col min="11782" max="12025" width="9.140625" style="37"/>
    <col min="12026" max="12026" width="5" style="37" bestFit="1" customWidth="1"/>
    <col min="12027" max="12027" width="65.42578125" style="37" customWidth="1"/>
    <col min="12028" max="12028" width="15.7109375" style="37" customWidth="1"/>
    <col min="12029" max="12029" width="8.140625" style="37" customWidth="1"/>
    <col min="12030" max="12030" width="11.85546875" style="37" customWidth="1"/>
    <col min="12031" max="12031" width="8.85546875" style="37" customWidth="1"/>
    <col min="12032" max="12032" width="13.7109375" style="37" customWidth="1"/>
    <col min="12033" max="12033" width="15.5703125" style="37" customWidth="1"/>
    <col min="12034" max="12034" width="26.42578125" style="37" customWidth="1"/>
    <col min="12035" max="12035" width="9.140625" style="37"/>
    <col min="12036" max="12036" width="11.7109375" style="37" customWidth="1"/>
    <col min="12037" max="12037" width="13.5703125" style="37" customWidth="1"/>
    <col min="12038" max="12281" width="9.140625" style="37"/>
    <col min="12282" max="12282" width="5" style="37" bestFit="1" customWidth="1"/>
    <col min="12283" max="12283" width="65.42578125" style="37" customWidth="1"/>
    <col min="12284" max="12284" width="15.7109375" style="37" customWidth="1"/>
    <col min="12285" max="12285" width="8.140625" style="37" customWidth="1"/>
    <col min="12286" max="12286" width="11.85546875" style="37" customWidth="1"/>
    <col min="12287" max="12287" width="8.85546875" style="37" customWidth="1"/>
    <col min="12288" max="12288" width="13.7109375" style="37" customWidth="1"/>
    <col min="12289" max="12289" width="15.5703125" style="37" customWidth="1"/>
    <col min="12290" max="12290" width="26.42578125" style="37" customWidth="1"/>
    <col min="12291" max="12291" width="9.140625" style="37"/>
    <col min="12292" max="12292" width="11.7109375" style="37" customWidth="1"/>
    <col min="12293" max="12293" width="13.5703125" style="37" customWidth="1"/>
    <col min="12294" max="12537" width="9.140625" style="37"/>
    <col min="12538" max="12538" width="5" style="37" bestFit="1" customWidth="1"/>
    <col min="12539" max="12539" width="65.42578125" style="37" customWidth="1"/>
    <col min="12540" max="12540" width="15.7109375" style="37" customWidth="1"/>
    <col min="12541" max="12541" width="8.140625" style="37" customWidth="1"/>
    <col min="12542" max="12542" width="11.85546875" style="37" customWidth="1"/>
    <col min="12543" max="12543" width="8.85546875" style="37" customWidth="1"/>
    <col min="12544" max="12544" width="13.7109375" style="37" customWidth="1"/>
    <col min="12545" max="12545" width="15.5703125" style="37" customWidth="1"/>
    <col min="12546" max="12546" width="26.42578125" style="37" customWidth="1"/>
    <col min="12547" max="12547" width="9.140625" style="37"/>
    <col min="12548" max="12548" width="11.7109375" style="37" customWidth="1"/>
    <col min="12549" max="12549" width="13.5703125" style="37" customWidth="1"/>
    <col min="12550" max="12793" width="9.140625" style="37"/>
    <col min="12794" max="12794" width="5" style="37" bestFit="1" customWidth="1"/>
    <col min="12795" max="12795" width="65.42578125" style="37" customWidth="1"/>
    <col min="12796" max="12796" width="15.7109375" style="37" customWidth="1"/>
    <col min="12797" max="12797" width="8.140625" style="37" customWidth="1"/>
    <col min="12798" max="12798" width="11.85546875" style="37" customWidth="1"/>
    <col min="12799" max="12799" width="8.85546875" style="37" customWidth="1"/>
    <col min="12800" max="12800" width="13.7109375" style="37" customWidth="1"/>
    <col min="12801" max="12801" width="15.5703125" style="37" customWidth="1"/>
    <col min="12802" max="12802" width="26.42578125" style="37" customWidth="1"/>
    <col min="12803" max="12803" width="9.140625" style="37"/>
    <col min="12804" max="12804" width="11.7109375" style="37" customWidth="1"/>
    <col min="12805" max="12805" width="13.5703125" style="37" customWidth="1"/>
    <col min="12806" max="13049" width="9.140625" style="37"/>
    <col min="13050" max="13050" width="5" style="37" bestFit="1" customWidth="1"/>
    <col min="13051" max="13051" width="65.42578125" style="37" customWidth="1"/>
    <col min="13052" max="13052" width="15.7109375" style="37" customWidth="1"/>
    <col min="13053" max="13053" width="8.140625" style="37" customWidth="1"/>
    <col min="13054" max="13054" width="11.85546875" style="37" customWidth="1"/>
    <col min="13055" max="13055" width="8.85546875" style="37" customWidth="1"/>
    <col min="13056" max="13056" width="13.7109375" style="37" customWidth="1"/>
    <col min="13057" max="13057" width="15.5703125" style="37" customWidth="1"/>
    <col min="13058" max="13058" width="26.42578125" style="37" customWidth="1"/>
    <col min="13059" max="13059" width="9.140625" style="37"/>
    <col min="13060" max="13060" width="11.7109375" style="37" customWidth="1"/>
    <col min="13061" max="13061" width="13.5703125" style="37" customWidth="1"/>
    <col min="13062" max="13305" width="9.140625" style="37"/>
    <col min="13306" max="13306" width="5" style="37" bestFit="1" customWidth="1"/>
    <col min="13307" max="13307" width="65.42578125" style="37" customWidth="1"/>
    <col min="13308" max="13308" width="15.7109375" style="37" customWidth="1"/>
    <col min="13309" max="13309" width="8.140625" style="37" customWidth="1"/>
    <col min="13310" max="13310" width="11.85546875" style="37" customWidth="1"/>
    <col min="13311" max="13311" width="8.85546875" style="37" customWidth="1"/>
    <col min="13312" max="13312" width="13.7109375" style="37" customWidth="1"/>
    <col min="13313" max="13313" width="15.5703125" style="37" customWidth="1"/>
    <col min="13314" max="13314" width="26.42578125" style="37" customWidth="1"/>
    <col min="13315" max="13315" width="9.140625" style="37"/>
    <col min="13316" max="13316" width="11.7109375" style="37" customWidth="1"/>
    <col min="13317" max="13317" width="13.5703125" style="37" customWidth="1"/>
    <col min="13318" max="13561" width="9.140625" style="37"/>
    <col min="13562" max="13562" width="5" style="37" bestFit="1" customWidth="1"/>
    <col min="13563" max="13563" width="65.42578125" style="37" customWidth="1"/>
    <col min="13564" max="13564" width="15.7109375" style="37" customWidth="1"/>
    <col min="13565" max="13565" width="8.140625" style="37" customWidth="1"/>
    <col min="13566" max="13566" width="11.85546875" style="37" customWidth="1"/>
    <col min="13567" max="13567" width="8.85546875" style="37" customWidth="1"/>
    <col min="13568" max="13568" width="13.7109375" style="37" customWidth="1"/>
    <col min="13569" max="13569" width="15.5703125" style="37" customWidth="1"/>
    <col min="13570" max="13570" width="26.42578125" style="37" customWidth="1"/>
    <col min="13571" max="13571" width="9.140625" style="37"/>
    <col min="13572" max="13572" width="11.7109375" style="37" customWidth="1"/>
    <col min="13573" max="13573" width="13.5703125" style="37" customWidth="1"/>
    <col min="13574" max="13817" width="9.140625" style="37"/>
    <col min="13818" max="13818" width="5" style="37" bestFit="1" customWidth="1"/>
    <col min="13819" max="13819" width="65.42578125" style="37" customWidth="1"/>
    <col min="13820" max="13820" width="15.7109375" style="37" customWidth="1"/>
    <col min="13821" max="13821" width="8.140625" style="37" customWidth="1"/>
    <col min="13822" max="13822" width="11.85546875" style="37" customWidth="1"/>
    <col min="13823" max="13823" width="8.85546875" style="37" customWidth="1"/>
    <col min="13824" max="13824" width="13.7109375" style="37" customWidth="1"/>
    <col min="13825" max="13825" width="15.5703125" style="37" customWidth="1"/>
    <col min="13826" max="13826" width="26.42578125" style="37" customWidth="1"/>
    <col min="13827" max="13827" width="9.140625" style="37"/>
    <col min="13828" max="13828" width="11.7109375" style="37" customWidth="1"/>
    <col min="13829" max="13829" width="13.5703125" style="37" customWidth="1"/>
    <col min="13830" max="14073" width="9.140625" style="37"/>
    <col min="14074" max="14074" width="5" style="37" bestFit="1" customWidth="1"/>
    <col min="14075" max="14075" width="65.42578125" style="37" customWidth="1"/>
    <col min="14076" max="14076" width="15.7109375" style="37" customWidth="1"/>
    <col min="14077" max="14077" width="8.140625" style="37" customWidth="1"/>
    <col min="14078" max="14078" width="11.85546875" style="37" customWidth="1"/>
    <col min="14079" max="14079" width="8.85546875" style="37" customWidth="1"/>
    <col min="14080" max="14080" width="13.7109375" style="37" customWidth="1"/>
    <col min="14081" max="14081" width="15.5703125" style="37" customWidth="1"/>
    <col min="14082" max="14082" width="26.42578125" style="37" customWidth="1"/>
    <col min="14083" max="14083" width="9.140625" style="37"/>
    <col min="14084" max="14084" width="11.7109375" style="37" customWidth="1"/>
    <col min="14085" max="14085" width="13.5703125" style="37" customWidth="1"/>
    <col min="14086" max="14329" width="9.140625" style="37"/>
    <col min="14330" max="14330" width="5" style="37" bestFit="1" customWidth="1"/>
    <col min="14331" max="14331" width="65.42578125" style="37" customWidth="1"/>
    <col min="14332" max="14332" width="15.7109375" style="37" customWidth="1"/>
    <col min="14333" max="14333" width="8.140625" style="37" customWidth="1"/>
    <col min="14334" max="14334" width="11.85546875" style="37" customWidth="1"/>
    <col min="14335" max="14335" width="8.85546875" style="37" customWidth="1"/>
    <col min="14336" max="14336" width="13.7109375" style="37" customWidth="1"/>
    <col min="14337" max="14337" width="15.5703125" style="37" customWidth="1"/>
    <col min="14338" max="14338" width="26.42578125" style="37" customWidth="1"/>
    <col min="14339" max="14339" width="9.140625" style="37"/>
    <col min="14340" max="14340" width="11.7109375" style="37" customWidth="1"/>
    <col min="14341" max="14341" width="13.5703125" style="37" customWidth="1"/>
    <col min="14342" max="14585" width="9.140625" style="37"/>
    <col min="14586" max="14586" width="5" style="37" bestFit="1" customWidth="1"/>
    <col min="14587" max="14587" width="65.42578125" style="37" customWidth="1"/>
    <col min="14588" max="14588" width="15.7109375" style="37" customWidth="1"/>
    <col min="14589" max="14589" width="8.140625" style="37" customWidth="1"/>
    <col min="14590" max="14590" width="11.85546875" style="37" customWidth="1"/>
    <col min="14591" max="14591" width="8.85546875" style="37" customWidth="1"/>
    <col min="14592" max="14592" width="13.7109375" style="37" customWidth="1"/>
    <col min="14593" max="14593" width="15.5703125" style="37" customWidth="1"/>
    <col min="14594" max="14594" width="26.42578125" style="37" customWidth="1"/>
    <col min="14595" max="14595" width="9.140625" style="37"/>
    <col min="14596" max="14596" width="11.7109375" style="37" customWidth="1"/>
    <col min="14597" max="14597" width="13.5703125" style="37" customWidth="1"/>
    <col min="14598" max="14841" width="9.140625" style="37"/>
    <col min="14842" max="14842" width="5" style="37" bestFit="1" customWidth="1"/>
    <col min="14843" max="14843" width="65.42578125" style="37" customWidth="1"/>
    <col min="14844" max="14844" width="15.7109375" style="37" customWidth="1"/>
    <col min="14845" max="14845" width="8.140625" style="37" customWidth="1"/>
    <col min="14846" max="14846" width="11.85546875" style="37" customWidth="1"/>
    <col min="14847" max="14847" width="8.85546875" style="37" customWidth="1"/>
    <col min="14848" max="14848" width="13.7109375" style="37" customWidth="1"/>
    <col min="14849" max="14849" width="15.5703125" style="37" customWidth="1"/>
    <col min="14850" max="14850" width="26.42578125" style="37" customWidth="1"/>
    <col min="14851" max="14851" width="9.140625" style="37"/>
    <col min="14852" max="14852" width="11.7109375" style="37" customWidth="1"/>
    <col min="14853" max="14853" width="13.5703125" style="37" customWidth="1"/>
    <col min="14854" max="15097" width="9.140625" style="37"/>
    <col min="15098" max="15098" width="5" style="37" bestFit="1" customWidth="1"/>
    <col min="15099" max="15099" width="65.42578125" style="37" customWidth="1"/>
    <col min="15100" max="15100" width="15.7109375" style="37" customWidth="1"/>
    <col min="15101" max="15101" width="8.140625" style="37" customWidth="1"/>
    <col min="15102" max="15102" width="11.85546875" style="37" customWidth="1"/>
    <col min="15103" max="15103" width="8.85546875" style="37" customWidth="1"/>
    <col min="15104" max="15104" width="13.7109375" style="37" customWidth="1"/>
    <col min="15105" max="15105" width="15.5703125" style="37" customWidth="1"/>
    <col min="15106" max="15106" width="26.42578125" style="37" customWidth="1"/>
    <col min="15107" max="15107" width="9.140625" style="37"/>
    <col min="15108" max="15108" width="11.7109375" style="37" customWidth="1"/>
    <col min="15109" max="15109" width="13.5703125" style="37" customWidth="1"/>
    <col min="15110" max="15353" width="9.140625" style="37"/>
    <col min="15354" max="15354" width="5" style="37" bestFit="1" customWidth="1"/>
    <col min="15355" max="15355" width="65.42578125" style="37" customWidth="1"/>
    <col min="15356" max="15356" width="15.7109375" style="37" customWidth="1"/>
    <col min="15357" max="15357" width="8.140625" style="37" customWidth="1"/>
    <col min="15358" max="15358" width="11.85546875" style="37" customWidth="1"/>
    <col min="15359" max="15359" width="8.85546875" style="37" customWidth="1"/>
    <col min="15360" max="15360" width="13.7109375" style="37" customWidth="1"/>
    <col min="15361" max="15361" width="15.5703125" style="37" customWidth="1"/>
    <col min="15362" max="15362" width="26.42578125" style="37" customWidth="1"/>
    <col min="15363" max="15363" width="9.140625" style="37"/>
    <col min="15364" max="15364" width="11.7109375" style="37" customWidth="1"/>
    <col min="15365" max="15365" width="13.5703125" style="37" customWidth="1"/>
    <col min="15366" max="15609" width="9.140625" style="37"/>
    <col min="15610" max="15610" width="5" style="37" bestFit="1" customWidth="1"/>
    <col min="15611" max="15611" width="65.42578125" style="37" customWidth="1"/>
    <col min="15612" max="15612" width="15.7109375" style="37" customWidth="1"/>
    <col min="15613" max="15613" width="8.140625" style="37" customWidth="1"/>
    <col min="15614" max="15614" width="11.85546875" style="37" customWidth="1"/>
    <col min="15615" max="15615" width="8.85546875" style="37" customWidth="1"/>
    <col min="15616" max="15616" width="13.7109375" style="37" customWidth="1"/>
    <col min="15617" max="15617" width="15.5703125" style="37" customWidth="1"/>
    <col min="15618" max="15618" width="26.42578125" style="37" customWidth="1"/>
    <col min="15619" max="15619" width="9.140625" style="37"/>
    <col min="15620" max="15620" width="11.7109375" style="37" customWidth="1"/>
    <col min="15621" max="15621" width="13.5703125" style="37" customWidth="1"/>
    <col min="15622" max="15865" width="9.140625" style="37"/>
    <col min="15866" max="15866" width="5" style="37" bestFit="1" customWidth="1"/>
    <col min="15867" max="15867" width="65.42578125" style="37" customWidth="1"/>
    <col min="15868" max="15868" width="15.7109375" style="37" customWidth="1"/>
    <col min="15869" max="15869" width="8.140625" style="37" customWidth="1"/>
    <col min="15870" max="15870" width="11.85546875" style="37" customWidth="1"/>
    <col min="15871" max="15871" width="8.85546875" style="37" customWidth="1"/>
    <col min="15872" max="15872" width="13.7109375" style="37" customWidth="1"/>
    <col min="15873" max="15873" width="15.5703125" style="37" customWidth="1"/>
    <col min="15874" max="15874" width="26.42578125" style="37" customWidth="1"/>
    <col min="15875" max="15875" width="9.140625" style="37"/>
    <col min="15876" max="15876" width="11.7109375" style="37" customWidth="1"/>
    <col min="15877" max="15877" width="13.5703125" style="37" customWidth="1"/>
    <col min="15878" max="16121" width="9.140625" style="37"/>
    <col min="16122" max="16122" width="5" style="37" bestFit="1" customWidth="1"/>
    <col min="16123" max="16123" width="65.42578125" style="37" customWidth="1"/>
    <col min="16124" max="16124" width="15.7109375" style="37" customWidth="1"/>
    <col min="16125" max="16125" width="8.140625" style="37" customWidth="1"/>
    <col min="16126" max="16126" width="11.85546875" style="37" customWidth="1"/>
    <col min="16127" max="16127" width="8.85546875" style="37" customWidth="1"/>
    <col min="16128" max="16128" width="13.7109375" style="37" customWidth="1"/>
    <col min="16129" max="16129" width="15.5703125" style="37" customWidth="1"/>
    <col min="16130" max="16130" width="26.42578125" style="37" customWidth="1"/>
    <col min="16131" max="16131" width="9.140625" style="37"/>
    <col min="16132" max="16132" width="11.7109375" style="37" customWidth="1"/>
    <col min="16133" max="16133" width="13.5703125" style="37" customWidth="1"/>
    <col min="16134" max="16384" width="9.140625" style="37"/>
  </cols>
  <sheetData>
    <row r="1" spans="1:11" ht="18">
      <c r="B1" s="979" t="s">
        <v>84</v>
      </c>
      <c r="C1" s="979"/>
      <c r="D1" s="979"/>
      <c r="E1" s="979"/>
      <c r="F1" s="38"/>
      <c r="G1" s="38"/>
    </row>
    <row r="2" spans="1:11" ht="14.25" customHeight="1">
      <c r="C2" s="39"/>
      <c r="D2" s="39"/>
      <c r="E2" s="39"/>
      <c r="F2" s="39"/>
      <c r="G2" s="39"/>
    </row>
    <row r="3" spans="1:11" ht="22.5" customHeight="1">
      <c r="B3" s="980" t="s">
        <v>1714</v>
      </c>
      <c r="C3" s="980"/>
      <c r="D3" s="980"/>
      <c r="E3" s="980"/>
      <c r="F3" s="980"/>
      <c r="G3" s="980"/>
      <c r="H3" s="40" t="s">
        <v>1</v>
      </c>
    </row>
    <row r="4" spans="1:11" ht="12.75" customHeight="1">
      <c r="A4" s="41"/>
      <c r="B4" s="41"/>
      <c r="C4" s="41"/>
      <c r="D4" s="41"/>
      <c r="E4" s="41"/>
      <c r="F4" s="41"/>
      <c r="G4" s="41"/>
    </row>
    <row r="5" spans="1:11" ht="52.5" customHeight="1">
      <c r="A5" s="981" t="s">
        <v>85</v>
      </c>
      <c r="B5" s="983" t="s">
        <v>4</v>
      </c>
      <c r="C5" s="984" t="s">
        <v>5</v>
      </c>
      <c r="D5" s="983" t="s">
        <v>6</v>
      </c>
      <c r="E5" s="986" t="s">
        <v>11</v>
      </c>
      <c r="F5" s="987" t="s">
        <v>10</v>
      </c>
      <c r="G5" s="842" t="s">
        <v>86</v>
      </c>
      <c r="H5" s="842" t="s">
        <v>87</v>
      </c>
    </row>
    <row r="6" spans="1:11" ht="18.75" customHeight="1">
      <c r="A6" s="982"/>
      <c r="B6" s="983"/>
      <c r="C6" s="985"/>
      <c r="D6" s="983"/>
      <c r="E6" s="986"/>
      <c r="F6" s="987"/>
      <c r="G6" s="843" t="s">
        <v>12</v>
      </c>
      <c r="H6" s="843" t="s">
        <v>12</v>
      </c>
    </row>
    <row r="7" spans="1:11">
      <c r="A7" s="844" t="s">
        <v>88</v>
      </c>
      <c r="B7" s="844" t="s">
        <v>16</v>
      </c>
      <c r="C7" s="844" t="s">
        <v>19</v>
      </c>
      <c r="D7" s="844">
        <v>4</v>
      </c>
      <c r="E7" s="844">
        <v>5</v>
      </c>
      <c r="F7" s="844" t="s">
        <v>89</v>
      </c>
      <c r="G7" s="844">
        <v>7</v>
      </c>
      <c r="H7" s="844">
        <v>8</v>
      </c>
    </row>
    <row r="8" spans="1:11" ht="21.75" customHeight="1">
      <c r="A8" s="643">
        <v>1</v>
      </c>
      <c r="B8" s="644" t="s">
        <v>90</v>
      </c>
      <c r="C8" s="104">
        <v>7130800033</v>
      </c>
      <c r="D8" s="645" t="s">
        <v>15</v>
      </c>
      <c r="E8" s="101">
        <f>VLOOKUP(C8,'SOR RATE'!A:D,4,0)</f>
        <v>4613.6899999999996</v>
      </c>
      <c r="F8" s="645">
        <v>4</v>
      </c>
      <c r="G8" s="646">
        <f>E8*F8</f>
        <v>18454.759999999998</v>
      </c>
      <c r="H8" s="647"/>
    </row>
    <row r="9" spans="1:11" ht="37.5" customHeight="1">
      <c r="A9" s="643">
        <v>2</v>
      </c>
      <c r="B9" s="644" t="s">
        <v>91</v>
      </c>
      <c r="C9" s="104">
        <v>7130601958</v>
      </c>
      <c r="D9" s="645" t="s">
        <v>18</v>
      </c>
      <c r="E9" s="101">
        <f>VLOOKUP(C9,'SOR RATE'!A:D,4,0)/1000</f>
        <v>61.892180000000003</v>
      </c>
      <c r="F9" s="648">
        <v>1929.2</v>
      </c>
      <c r="G9" s="649"/>
      <c r="H9" s="101">
        <f>E9*F9</f>
        <v>119402.39365600001</v>
      </c>
    </row>
    <row r="10" spans="1:11" ht="23.25" customHeight="1">
      <c r="A10" s="643">
        <v>3</v>
      </c>
      <c r="B10" s="617" t="s">
        <v>92</v>
      </c>
      <c r="C10" s="104">
        <v>7130810608</v>
      </c>
      <c r="D10" s="643" t="s">
        <v>54</v>
      </c>
      <c r="E10" s="101">
        <f>VLOOKUP(C10,'SOR RATE'!A:D,4,0)</f>
        <v>6629.08</v>
      </c>
      <c r="F10" s="643">
        <v>4</v>
      </c>
      <c r="G10" s="646">
        <f>F10*E10</f>
        <v>26516.32</v>
      </c>
      <c r="H10" s="101">
        <f>F10*E10</f>
        <v>26516.32</v>
      </c>
      <c r="I10" s="974"/>
      <c r="J10" s="974"/>
      <c r="K10" s="974"/>
    </row>
    <row r="11" spans="1:11" ht="19.5" customHeight="1">
      <c r="A11" s="643">
        <v>4</v>
      </c>
      <c r="B11" s="118" t="s">
        <v>1710</v>
      </c>
      <c r="C11" s="650">
        <v>7130820248</v>
      </c>
      <c r="D11" s="100" t="s">
        <v>15</v>
      </c>
      <c r="E11" s="101">
        <f>VLOOKUP(C11,'SOR RATE'!A:D,4,0)</f>
        <v>320.8</v>
      </c>
      <c r="F11" s="643">
        <v>24</v>
      </c>
      <c r="G11" s="646">
        <f>F11*E11</f>
        <v>7699.2000000000007</v>
      </c>
      <c r="H11" s="101">
        <f>F11*E11</f>
        <v>7699.2000000000007</v>
      </c>
    </row>
    <row r="12" spans="1:11" ht="20.25" customHeight="1">
      <c r="A12" s="643">
        <v>5</v>
      </c>
      <c r="B12" s="118" t="s">
        <v>1709</v>
      </c>
      <c r="C12" s="104">
        <v>7130820013</v>
      </c>
      <c r="D12" s="100" t="s">
        <v>15</v>
      </c>
      <c r="E12" s="101">
        <f>VLOOKUP(C12,'SOR RATE'!A:D,4,0)</f>
        <v>262.85000000000002</v>
      </c>
      <c r="F12" s="643">
        <v>24</v>
      </c>
      <c r="G12" s="646">
        <f t="shared" ref="G12" si="0">F12*E12</f>
        <v>6308.4000000000005</v>
      </c>
      <c r="H12" s="101">
        <f t="shared" ref="H12" si="1">F12*E12</f>
        <v>6308.4000000000005</v>
      </c>
    </row>
    <row r="13" spans="1:11" ht="21.75" customHeight="1">
      <c r="A13" s="643">
        <v>6</v>
      </c>
      <c r="B13" s="103" t="s">
        <v>95</v>
      </c>
      <c r="C13" s="104">
        <v>7130830063</v>
      </c>
      <c r="D13" s="105" t="s">
        <v>30</v>
      </c>
      <c r="E13" s="101">
        <f>VLOOKUP(C13,'SOR RATE'!A:D,4,0)/1000</f>
        <v>90.481409999999997</v>
      </c>
      <c r="F13" s="643">
        <v>50</v>
      </c>
      <c r="G13" s="646">
        <f>F13*E13</f>
        <v>4524.0704999999998</v>
      </c>
      <c r="H13" s="101">
        <f>F13*E13</f>
        <v>4524.0704999999998</v>
      </c>
    </row>
    <row r="14" spans="1:11" ht="16.5" customHeight="1">
      <c r="A14" s="651">
        <v>7</v>
      </c>
      <c r="B14" s="159" t="s">
        <v>28</v>
      </c>
      <c r="C14" s="652">
        <v>7130820009</v>
      </c>
      <c r="D14" s="651" t="s">
        <v>96</v>
      </c>
      <c r="E14" s="101">
        <f>VLOOKUP(C14,'SOR RATE'!A:D,4,0)</f>
        <v>279.66000000000003</v>
      </c>
      <c r="F14" s="651">
        <v>8</v>
      </c>
      <c r="G14" s="653">
        <f>F14*E14</f>
        <v>2237.2800000000002</v>
      </c>
      <c r="H14" s="654">
        <f>F14*E14</f>
        <v>2237.2800000000002</v>
      </c>
    </row>
    <row r="15" spans="1:11" ht="17.25" customHeight="1">
      <c r="A15" s="643">
        <v>8</v>
      </c>
      <c r="B15" s="99" t="s">
        <v>97</v>
      </c>
      <c r="C15" s="645">
        <v>7130810006</v>
      </c>
      <c r="D15" s="643" t="s">
        <v>54</v>
      </c>
      <c r="E15" s="101">
        <f>VLOOKUP(C15,'SOR RATE'!A:D,4,0)</f>
        <v>8393.31</v>
      </c>
      <c r="F15" s="643">
        <v>10</v>
      </c>
      <c r="G15" s="646">
        <f>F15*E15</f>
        <v>83933.099999999991</v>
      </c>
      <c r="H15" s="101">
        <f>F15*E15</f>
        <v>83933.099999999991</v>
      </c>
    </row>
    <row r="16" spans="1:11" ht="18" customHeight="1">
      <c r="A16" s="975">
        <v>9</v>
      </c>
      <c r="B16" s="103" t="s">
        <v>98</v>
      </c>
      <c r="C16" s="104">
        <v>7130810193</v>
      </c>
      <c r="D16" s="105" t="s">
        <v>24</v>
      </c>
      <c r="E16" s="101">
        <f>VLOOKUP(C16,'SOR RATE'!A:D,4,0)</f>
        <v>362.87</v>
      </c>
      <c r="F16" s="643">
        <v>16</v>
      </c>
      <c r="G16" s="646">
        <f>F16*E16</f>
        <v>5805.92</v>
      </c>
      <c r="H16" s="101"/>
    </row>
    <row r="17" spans="1:9" ht="19.5" customHeight="1">
      <c r="A17" s="976"/>
      <c r="B17" s="103" t="s">
        <v>99</v>
      </c>
      <c r="C17" s="104">
        <v>7130810692</v>
      </c>
      <c r="D17" s="105" t="s">
        <v>24</v>
      </c>
      <c r="E17" s="101">
        <f>VLOOKUP(C17,'SOR RATE'!A:D,4,0)</f>
        <v>402.58</v>
      </c>
      <c r="F17" s="643">
        <v>16</v>
      </c>
      <c r="G17" s="646"/>
      <c r="H17" s="101">
        <f>F17*E17</f>
        <v>6441.28</v>
      </c>
    </row>
    <row r="18" spans="1:9" ht="21.75" customHeight="1">
      <c r="A18" s="643">
        <v>10</v>
      </c>
      <c r="B18" s="103" t="s">
        <v>1715</v>
      </c>
      <c r="C18" s="104">
        <v>7131930321</v>
      </c>
      <c r="D18" s="98" t="s">
        <v>100</v>
      </c>
      <c r="E18" s="101">
        <f>VLOOKUP(C18,'SOR RATE'!A:D,4,0)</f>
        <v>22074.3</v>
      </c>
      <c r="F18" s="643">
        <v>4</v>
      </c>
      <c r="G18" s="646">
        <f>F18*E18</f>
        <v>88297.2</v>
      </c>
      <c r="H18" s="101">
        <f>F18*E18</f>
        <v>88297.2</v>
      </c>
    </row>
    <row r="19" spans="1:9" ht="37.5" customHeight="1">
      <c r="A19" s="977">
        <v>11</v>
      </c>
      <c r="B19" s="103" t="s">
        <v>101</v>
      </c>
      <c r="C19" s="645">
        <v>7130200202</v>
      </c>
      <c r="D19" s="655" t="s">
        <v>102</v>
      </c>
      <c r="E19" s="101">
        <f>VLOOKUP(C19,'SOR RATE'!A:D,4,0)</f>
        <v>2970</v>
      </c>
      <c r="F19" s="656">
        <f>(0.55*4)</f>
        <v>2.2000000000000002</v>
      </c>
      <c r="G19" s="657">
        <f>F19*E19</f>
        <v>6534.0000000000009</v>
      </c>
      <c r="H19" s="658"/>
      <c r="I19" s="852" t="s">
        <v>38</v>
      </c>
    </row>
    <row r="20" spans="1:9" ht="36.75" customHeight="1">
      <c r="A20" s="977"/>
      <c r="B20" s="103" t="s">
        <v>103</v>
      </c>
      <c r="C20" s="645">
        <v>7130200202</v>
      </c>
      <c r="D20" s="655" t="s">
        <v>102</v>
      </c>
      <c r="E20" s="101">
        <f>VLOOKUP(C20,'SOR RATE'!A:D,4,0)</f>
        <v>2970</v>
      </c>
      <c r="F20" s="656">
        <f>(0.65*4)</f>
        <v>2.6</v>
      </c>
      <c r="G20" s="659"/>
      <c r="H20" s="658">
        <f>E20*F20</f>
        <v>7722</v>
      </c>
      <c r="I20" s="852" t="s">
        <v>38</v>
      </c>
    </row>
    <row r="21" spans="1:9" ht="21" customHeight="1">
      <c r="A21" s="660">
        <v>12</v>
      </c>
      <c r="B21" s="103" t="s">
        <v>104</v>
      </c>
      <c r="C21" s="104">
        <v>7130600051</v>
      </c>
      <c r="D21" s="105" t="s">
        <v>18</v>
      </c>
      <c r="E21" s="101">
        <f>VLOOKUP(C21,'SOR RATE'!A:D,4,0)/1000</f>
        <v>51.035050000000005</v>
      </c>
      <c r="F21" s="645">
        <v>240</v>
      </c>
      <c r="G21" s="646">
        <f>E21*F21</f>
        <v>12248.412000000002</v>
      </c>
      <c r="H21" s="101">
        <f>E21*F21</f>
        <v>12248.412000000002</v>
      </c>
    </row>
    <row r="22" spans="1:9" ht="17.25" customHeight="1">
      <c r="A22" s="643">
        <v>13</v>
      </c>
      <c r="B22" s="103" t="s">
        <v>27</v>
      </c>
      <c r="C22" s="104">
        <v>7130870013</v>
      </c>
      <c r="D22" s="105" t="s">
        <v>15</v>
      </c>
      <c r="E22" s="101">
        <f>VLOOKUP(C22,'SOR RATE'!A:D,4,0)</f>
        <v>145.56</v>
      </c>
      <c r="F22" s="645">
        <v>4</v>
      </c>
      <c r="G22" s="646">
        <f>E22*F22</f>
        <v>582.24</v>
      </c>
      <c r="H22" s="101">
        <f>E22*F22</f>
        <v>582.24</v>
      </c>
    </row>
    <row r="23" spans="1:9" ht="17.25" customHeight="1">
      <c r="A23" s="643">
        <v>14</v>
      </c>
      <c r="B23" s="661" t="s">
        <v>105</v>
      </c>
      <c r="C23" s="104">
        <v>7130211158</v>
      </c>
      <c r="D23" s="105" t="s">
        <v>40</v>
      </c>
      <c r="E23" s="101">
        <f>VLOOKUP(C23,'SOR RATE'!A:D,4,0)</f>
        <v>191.67</v>
      </c>
      <c r="F23" s="643">
        <v>6</v>
      </c>
      <c r="G23" s="646"/>
      <c r="H23" s="101">
        <f t="shared" ref="H23:H27" si="2">E23*F23</f>
        <v>1150.02</v>
      </c>
    </row>
    <row r="24" spans="1:9" ht="17.25" customHeight="1">
      <c r="A24" s="643">
        <v>15</v>
      </c>
      <c r="B24" s="661" t="s">
        <v>106</v>
      </c>
      <c r="C24" s="104">
        <v>7130210809</v>
      </c>
      <c r="D24" s="105" t="s">
        <v>40</v>
      </c>
      <c r="E24" s="101">
        <f>VLOOKUP(C24,'SOR RATE'!A:D,4,0)</f>
        <v>428.26</v>
      </c>
      <c r="F24" s="643">
        <v>6</v>
      </c>
      <c r="G24" s="646"/>
      <c r="H24" s="101">
        <f t="shared" si="2"/>
        <v>2569.56</v>
      </c>
    </row>
    <row r="25" spans="1:9" ht="21" customHeight="1">
      <c r="A25" s="643">
        <v>16</v>
      </c>
      <c r="B25" s="103" t="s">
        <v>42</v>
      </c>
      <c r="C25" s="104">
        <v>7130610206</v>
      </c>
      <c r="D25" s="105" t="s">
        <v>18</v>
      </c>
      <c r="E25" s="101">
        <f>VLOOKUP(C25,'SOR RATE'!A:D,4,0)/1000</f>
        <v>94.802589999999995</v>
      </c>
      <c r="F25" s="643">
        <v>8</v>
      </c>
      <c r="G25" s="646">
        <f>E25*F25</f>
        <v>758.42071999999996</v>
      </c>
      <c r="H25" s="101">
        <f t="shared" si="2"/>
        <v>758.42071999999996</v>
      </c>
    </row>
    <row r="26" spans="1:9" ht="18" customHeight="1">
      <c r="A26" s="643">
        <v>17</v>
      </c>
      <c r="B26" s="661" t="s">
        <v>107</v>
      </c>
      <c r="C26" s="104">
        <v>7130880041</v>
      </c>
      <c r="D26" s="105" t="s">
        <v>15</v>
      </c>
      <c r="E26" s="101">
        <f>VLOOKUP(C26,'SOR RATE'!A:D,4,0)</f>
        <v>112.23</v>
      </c>
      <c r="F26" s="643">
        <v>4</v>
      </c>
      <c r="G26" s="646">
        <f>E26*F26</f>
        <v>448.92</v>
      </c>
      <c r="H26" s="101">
        <f t="shared" si="2"/>
        <v>448.92</v>
      </c>
    </row>
    <row r="27" spans="1:9" ht="18" customHeight="1">
      <c r="A27" s="643">
        <v>18</v>
      </c>
      <c r="B27" s="661" t="s">
        <v>108</v>
      </c>
      <c r="C27" s="104">
        <v>7130810624</v>
      </c>
      <c r="D27" s="105" t="s">
        <v>15</v>
      </c>
      <c r="E27" s="101">
        <f>VLOOKUP(C27,'SOR RATE'!A:D,4,0)</f>
        <v>108.48</v>
      </c>
      <c r="F27" s="643">
        <v>12</v>
      </c>
      <c r="G27" s="662">
        <f>E27*F27</f>
        <v>1301.76</v>
      </c>
      <c r="H27" s="663">
        <f t="shared" si="2"/>
        <v>1301.76</v>
      </c>
    </row>
    <row r="28" spans="1:9" ht="18" customHeight="1">
      <c r="A28" s="975">
        <v>19</v>
      </c>
      <c r="B28" s="661" t="s">
        <v>109</v>
      </c>
      <c r="C28" s="661"/>
      <c r="D28" s="643" t="s">
        <v>18</v>
      </c>
      <c r="E28" s="101"/>
      <c r="F28" s="664"/>
      <c r="G28" s="646"/>
      <c r="H28" s="101"/>
    </row>
    <row r="29" spans="1:9" ht="18" customHeight="1">
      <c r="A29" s="978"/>
      <c r="B29" s="103" t="s">
        <v>110</v>
      </c>
      <c r="C29" s="104">
        <v>7130620609</v>
      </c>
      <c r="D29" s="105" t="s">
        <v>18</v>
      </c>
      <c r="E29" s="101">
        <f>VLOOKUP(C29,'SOR RATE'!A:D,4,0)</f>
        <v>84.76</v>
      </c>
      <c r="F29" s="643">
        <v>2</v>
      </c>
      <c r="G29" s="646"/>
      <c r="H29" s="101">
        <f>E29*F29</f>
        <v>169.52</v>
      </c>
    </row>
    <row r="30" spans="1:9" ht="18" customHeight="1">
      <c r="A30" s="978"/>
      <c r="B30" s="103" t="s">
        <v>45</v>
      </c>
      <c r="C30" s="104">
        <v>7130620614</v>
      </c>
      <c r="D30" s="105" t="s">
        <v>18</v>
      </c>
      <c r="E30" s="101">
        <f>VLOOKUP(C30,'SOR RATE'!A:D,4,0)</f>
        <v>83.34</v>
      </c>
      <c r="F30" s="643">
        <v>2</v>
      </c>
      <c r="G30" s="646"/>
      <c r="H30" s="101">
        <f>E30*F30</f>
        <v>166.68</v>
      </c>
    </row>
    <row r="31" spans="1:9" ht="18" customHeight="1">
      <c r="A31" s="978"/>
      <c r="B31" s="103" t="s">
        <v>46</v>
      </c>
      <c r="C31" s="104">
        <v>7130620619</v>
      </c>
      <c r="D31" s="105" t="s">
        <v>18</v>
      </c>
      <c r="E31" s="101">
        <f>VLOOKUP(C31,'SOR RATE'!A:D,4,0)</f>
        <v>83.34</v>
      </c>
      <c r="F31" s="643">
        <v>10</v>
      </c>
      <c r="G31" s="646">
        <f>E31*F31</f>
        <v>833.40000000000009</v>
      </c>
      <c r="H31" s="101">
        <f>E31*F31</f>
        <v>833.40000000000009</v>
      </c>
    </row>
    <row r="32" spans="1:9" ht="18" customHeight="1">
      <c r="A32" s="976"/>
      <c r="B32" s="103" t="s">
        <v>111</v>
      </c>
      <c r="C32" s="104">
        <v>7130620631</v>
      </c>
      <c r="D32" s="105" t="s">
        <v>18</v>
      </c>
      <c r="E32" s="101">
        <f>VLOOKUP(C32,'SOR RATE'!A:D,4,0)</f>
        <v>81.93</v>
      </c>
      <c r="F32" s="643">
        <v>15</v>
      </c>
      <c r="G32" s="646">
        <f>E32*F32</f>
        <v>1228.95</v>
      </c>
      <c r="H32" s="101">
        <f>E32*F32</f>
        <v>1228.95</v>
      </c>
    </row>
    <row r="33" spans="1:12" ht="18" customHeight="1">
      <c r="A33" s="660">
        <v>20</v>
      </c>
      <c r="B33" s="661" t="s">
        <v>112</v>
      </c>
      <c r="C33" s="104">
        <v>7130830585</v>
      </c>
      <c r="D33" s="105" t="s">
        <v>15</v>
      </c>
      <c r="E33" s="101">
        <f>VLOOKUP(C33,'SOR RATE'!A:D,4,0)</f>
        <v>326.89999999999998</v>
      </c>
      <c r="F33" s="643">
        <v>6</v>
      </c>
      <c r="G33" s="646">
        <f>E33*F33</f>
        <v>1961.3999999999999</v>
      </c>
      <c r="H33" s="101">
        <f>E33*F33</f>
        <v>1961.3999999999999</v>
      </c>
    </row>
    <row r="34" spans="1:12" ht="21.75" customHeight="1">
      <c r="A34" s="665">
        <v>21</v>
      </c>
      <c r="B34" s="111" t="s">
        <v>62</v>
      </c>
      <c r="C34" s="666"/>
      <c r="D34" s="98"/>
      <c r="E34" s="98"/>
      <c r="F34" s="98"/>
      <c r="G34" s="112">
        <f>SUM(G8:G33)</f>
        <v>269673.75322000007</v>
      </c>
      <c r="H34" s="112">
        <f>SUM(H8:H33)</f>
        <v>376500.52687600005</v>
      </c>
    </row>
    <row r="35" spans="1:12" ht="21.75" customHeight="1">
      <c r="A35" s="665">
        <v>22</v>
      </c>
      <c r="B35" s="111" t="s">
        <v>63</v>
      </c>
      <c r="C35" s="667"/>
      <c r="D35" s="668"/>
      <c r="E35" s="98"/>
      <c r="F35" s="669"/>
      <c r="G35" s="670">
        <f>G34/1.18</f>
        <v>228537.07900000009</v>
      </c>
      <c r="H35" s="671">
        <f>H34/1.18</f>
        <v>319068.24311525427</v>
      </c>
      <c r="L35" s="37" t="s">
        <v>1926</v>
      </c>
    </row>
    <row r="36" spans="1:12" ht="21" customHeight="1">
      <c r="A36" s="643">
        <v>23</v>
      </c>
      <c r="B36" s="103" t="s">
        <v>1820</v>
      </c>
      <c r="C36" s="672"/>
      <c r="D36" s="672"/>
      <c r="E36" s="643">
        <v>7.4999999999999997E-2</v>
      </c>
      <c r="F36" s="673"/>
      <c r="G36" s="674">
        <f>G35*E36</f>
        <v>17140.280925000006</v>
      </c>
      <c r="H36" s="663">
        <f>H35*E36</f>
        <v>23930.118233644069</v>
      </c>
      <c r="I36" s="851" t="s">
        <v>68</v>
      </c>
    </row>
    <row r="37" spans="1:12" ht="20.25" customHeight="1">
      <c r="A37" s="643">
        <v>24</v>
      </c>
      <c r="B37" s="675" t="s">
        <v>113</v>
      </c>
      <c r="C37" s="661"/>
      <c r="D37" s="105" t="s">
        <v>67</v>
      </c>
      <c r="E37" s="119">
        <f>693.78*1.037</f>
        <v>719.44985999999994</v>
      </c>
      <c r="F37" s="656">
        <f>(0.55*4)</f>
        <v>2.2000000000000002</v>
      </c>
      <c r="G37" s="646">
        <f>E37*F37</f>
        <v>1582.7896920000001</v>
      </c>
      <c r="H37" s="101"/>
    </row>
    <row r="38" spans="1:12" ht="20.25" customHeight="1">
      <c r="A38" s="643">
        <v>25</v>
      </c>
      <c r="B38" s="675" t="s">
        <v>114</v>
      </c>
      <c r="C38" s="661"/>
      <c r="D38" s="105" t="s">
        <v>67</v>
      </c>
      <c r="E38" s="119">
        <f>693.78*1.037</f>
        <v>719.44985999999994</v>
      </c>
      <c r="F38" s="656">
        <f>(0.65*4)</f>
        <v>2.6</v>
      </c>
      <c r="G38" s="646"/>
      <c r="H38" s="101">
        <f>E38*F38</f>
        <v>1870.5696359999999</v>
      </c>
    </row>
    <row r="39" spans="1:12" ht="20.25" customHeight="1">
      <c r="A39" s="643">
        <v>26</v>
      </c>
      <c r="B39" s="103" t="s">
        <v>115</v>
      </c>
      <c r="C39" s="661"/>
      <c r="D39" s="105"/>
      <c r="E39" s="101"/>
      <c r="F39" s="643"/>
      <c r="G39" s="676">
        <v>18832.38</v>
      </c>
      <c r="H39" s="102">
        <v>21393.77</v>
      </c>
    </row>
    <row r="40" spans="1:12" ht="19.5" customHeight="1">
      <c r="A40" s="643">
        <v>27</v>
      </c>
      <c r="B40" s="617" t="s">
        <v>1816</v>
      </c>
      <c r="C40" s="617"/>
      <c r="D40" s="98"/>
      <c r="E40" s="98"/>
      <c r="F40" s="98"/>
      <c r="G40" s="677"/>
      <c r="H40" s="102"/>
      <c r="I40" s="851" t="s">
        <v>68</v>
      </c>
    </row>
    <row r="41" spans="1:12" s="3" customFormat="1" ht="19.5" customHeight="1">
      <c r="A41" s="286" t="s">
        <v>69</v>
      </c>
      <c r="B41" s="285" t="s">
        <v>1662</v>
      </c>
      <c r="C41" s="614"/>
      <c r="D41" s="615"/>
      <c r="E41" s="289"/>
      <c r="F41" s="289">
        <v>0.02</v>
      </c>
      <c r="G41" s="616">
        <f>G35*F41</f>
        <v>4570.7415800000017</v>
      </c>
      <c r="H41" s="616">
        <f>H35*F41</f>
        <v>6381.3648623050858</v>
      </c>
      <c r="I41" s="851" t="s">
        <v>1815</v>
      </c>
    </row>
    <row r="42" spans="1:12" s="3" customFormat="1" ht="19.5" customHeight="1">
      <c r="A42" s="286" t="s">
        <v>71</v>
      </c>
      <c r="B42" s="285" t="s">
        <v>1663</v>
      </c>
      <c r="C42" s="286"/>
      <c r="D42" s="287"/>
      <c r="E42" s="292"/>
      <c r="F42" s="292">
        <v>0.03</v>
      </c>
      <c r="G42" s="313">
        <f>G35*F42</f>
        <v>6856.1123700000026</v>
      </c>
      <c r="H42" s="616">
        <f>H35*F42</f>
        <v>9572.0472934576283</v>
      </c>
      <c r="I42" s="851" t="s">
        <v>1815</v>
      </c>
    </row>
    <row r="43" spans="1:12" s="3" customFormat="1" ht="19.5" customHeight="1">
      <c r="A43" s="286" t="s">
        <v>72</v>
      </c>
      <c r="B43" s="285" t="s">
        <v>1664</v>
      </c>
      <c r="C43" s="286"/>
      <c r="D43" s="287"/>
      <c r="E43" s="292"/>
      <c r="F43" s="292">
        <v>0.04</v>
      </c>
      <c r="G43" s="313">
        <f>G35*F43</f>
        <v>9141.4831600000034</v>
      </c>
      <c r="H43" s="616">
        <f>H35*F43</f>
        <v>12762.729724610172</v>
      </c>
      <c r="I43" s="851" t="s">
        <v>1815</v>
      </c>
    </row>
    <row r="44" spans="1:12" ht="32.25" customHeight="1">
      <c r="A44" s="286">
        <v>28</v>
      </c>
      <c r="B44" s="285" t="s">
        <v>1931</v>
      </c>
      <c r="C44" s="286"/>
      <c r="D44" s="287"/>
      <c r="E44" s="292"/>
      <c r="F44" s="292"/>
      <c r="G44" s="313">
        <f>(G35+G36+G37+G38+G39+G41)*0.125</f>
        <v>33832.908899625007</v>
      </c>
      <c r="H44" s="313">
        <f>(H35+H36+H37+H38+H39+H41)*0.125</f>
        <v>46580.508230900428</v>
      </c>
      <c r="I44" s="851" t="s">
        <v>68</v>
      </c>
    </row>
    <row r="45" spans="1:12" ht="32.25" customHeight="1">
      <c r="A45" s="678">
        <v>29</v>
      </c>
      <c r="B45" s="331" t="s">
        <v>1713</v>
      </c>
      <c r="C45" s="286"/>
      <c r="D45" s="287"/>
      <c r="E45" s="292"/>
      <c r="F45" s="292"/>
      <c r="G45" s="332">
        <f>G35+G36+G37+G38+G39+G41+G44</f>
        <v>304496.18009662506</v>
      </c>
      <c r="H45" s="332">
        <f>H35+H36+H37+H38+H39+H41+H44</f>
        <v>419224.57407810388</v>
      </c>
      <c r="I45" s="851" t="s">
        <v>68</v>
      </c>
    </row>
    <row r="46" spans="1:12" ht="21.75" customHeight="1">
      <c r="A46" s="643">
        <v>30</v>
      </c>
      <c r="B46" s="103" t="s">
        <v>1841</v>
      </c>
      <c r="C46" s="617"/>
      <c r="D46" s="98"/>
      <c r="E46" s="101">
        <v>0.09</v>
      </c>
      <c r="F46" s="98"/>
      <c r="G46" s="646">
        <f>G45*E46</f>
        <v>27404.656208696255</v>
      </c>
      <c r="H46" s="101">
        <f>H45*E46</f>
        <v>37730.211667029347</v>
      </c>
    </row>
    <row r="47" spans="1:12" ht="21.75" customHeight="1">
      <c r="A47" s="643">
        <v>31</v>
      </c>
      <c r="B47" s="103" t="s">
        <v>1842</v>
      </c>
      <c r="C47" s="617"/>
      <c r="D47" s="98"/>
      <c r="E47" s="101">
        <v>0.09</v>
      </c>
      <c r="F47" s="98"/>
      <c r="G47" s="646">
        <f>G45*E47</f>
        <v>27404.656208696255</v>
      </c>
      <c r="H47" s="101">
        <f>H45*E47</f>
        <v>37730.211667029347</v>
      </c>
    </row>
    <row r="48" spans="1:12" ht="21" customHeight="1">
      <c r="A48" s="643">
        <v>32</v>
      </c>
      <c r="B48" s="103" t="s">
        <v>1843</v>
      </c>
      <c r="C48" s="661"/>
      <c r="D48" s="98"/>
      <c r="E48" s="98"/>
      <c r="F48" s="98"/>
      <c r="G48" s="646">
        <f>G45+G46+G47</f>
        <v>359305.49251401756</v>
      </c>
      <c r="H48" s="101">
        <f>H45+H46+H47</f>
        <v>494684.9974121626</v>
      </c>
    </row>
    <row r="49" spans="1:8" ht="22.5" customHeight="1">
      <c r="A49" s="665">
        <v>33</v>
      </c>
      <c r="B49" s="128" t="s">
        <v>79</v>
      </c>
      <c r="C49" s="679"/>
      <c r="D49" s="680"/>
      <c r="E49" s="680"/>
      <c r="F49" s="680"/>
      <c r="G49" s="681">
        <f>ROUND(G48,0)</f>
        <v>359305</v>
      </c>
      <c r="H49" s="112">
        <f>ROUND(H48,0)</f>
        <v>494685</v>
      </c>
    </row>
    <row r="50" spans="1:8">
      <c r="A50" s="972" t="s">
        <v>80</v>
      </c>
      <c r="B50" s="972"/>
      <c r="C50" s="641"/>
      <c r="D50" s="642"/>
      <c r="E50" s="252"/>
      <c r="F50" s="252"/>
      <c r="G50" s="252"/>
      <c r="H50" s="252"/>
    </row>
    <row r="51" spans="1:8" ht="31.5" customHeight="1">
      <c r="A51" s="916">
        <v>1</v>
      </c>
      <c r="B51" s="973" t="s">
        <v>81</v>
      </c>
      <c r="C51" s="973"/>
      <c r="D51" s="973"/>
      <c r="E51" s="973"/>
      <c r="F51" s="973"/>
      <c r="G51" s="973"/>
      <c r="H51" s="856"/>
    </row>
    <row r="52" spans="1:8">
      <c r="A52" s="641">
        <v>2</v>
      </c>
      <c r="B52" s="966" t="s">
        <v>83</v>
      </c>
      <c r="C52" s="966"/>
      <c r="D52" s="966"/>
      <c r="E52" s="966"/>
      <c r="F52" s="966"/>
      <c r="G52" s="966"/>
      <c r="H52" s="18"/>
    </row>
  </sheetData>
  <mergeCells count="15">
    <mergeCell ref="B52:G52"/>
    <mergeCell ref="B1:E1"/>
    <mergeCell ref="B3:G3"/>
    <mergeCell ref="A5:A6"/>
    <mergeCell ref="B5:B6"/>
    <mergeCell ref="C5:C6"/>
    <mergeCell ref="D5:D6"/>
    <mergeCell ref="E5:E6"/>
    <mergeCell ref="F5:F6"/>
    <mergeCell ref="A50:B50"/>
    <mergeCell ref="I10:K10"/>
    <mergeCell ref="A16:A17"/>
    <mergeCell ref="A19:A20"/>
    <mergeCell ref="A28:A32"/>
    <mergeCell ref="B51:G51"/>
  </mergeCells>
  <conditionalFormatting sqref="B34">
    <cfRule type="cellIs" dxfId="25" priority="2" stopIfTrue="1" operator="equal">
      <formula>"?"</formula>
    </cfRule>
  </conditionalFormatting>
  <conditionalFormatting sqref="B35">
    <cfRule type="cellIs" dxfId="24" priority="1" stopIfTrue="1" operator="equal">
      <formula>"?"</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8"/>
  <sheetViews>
    <sheetView workbookViewId="0">
      <pane xSplit="3" ySplit="7" topLeftCell="D14" activePane="bottomRight" state="frozen"/>
      <selection pane="topRight" activeCell="D1" sqref="D1"/>
      <selection pane="bottomLeft" activeCell="A8" sqref="A8"/>
      <selection pane="bottomRight" activeCell="J47" sqref="J47"/>
    </sheetView>
  </sheetViews>
  <sheetFormatPr defaultRowHeight="15"/>
  <cols>
    <col min="1" max="1" width="4.140625" style="56" customWidth="1"/>
    <col min="2" max="2" width="51.5703125" style="37" customWidth="1"/>
    <col min="3" max="3" width="15.140625" style="58" customWidth="1"/>
    <col min="4" max="4" width="6.7109375" style="37" customWidth="1"/>
    <col min="5" max="5" width="6.85546875" style="37" customWidth="1"/>
    <col min="6" max="6" width="10.5703125" style="37" customWidth="1"/>
    <col min="7" max="7" width="12.42578125" style="37" customWidth="1"/>
    <col min="8" max="8" width="8.28515625" style="37" customWidth="1"/>
    <col min="9" max="9" width="10.85546875" style="37" bestFit="1" customWidth="1"/>
    <col min="10" max="10" width="12.42578125" style="37" customWidth="1"/>
    <col min="11" max="11" width="7.42578125" style="37" customWidth="1"/>
    <col min="12" max="12" width="9.5703125" style="37" customWidth="1"/>
    <col min="13" max="13" width="11" style="37" customWidth="1"/>
    <col min="14" max="14" width="21" style="37" customWidth="1"/>
    <col min="15" max="15" width="8.42578125" style="37" customWidth="1"/>
    <col min="16" max="16" width="10.7109375" style="37" customWidth="1"/>
    <col min="17" max="255" width="9.140625" style="37"/>
    <col min="256" max="256" width="4.140625" style="37" customWidth="1"/>
    <col min="257" max="257" width="51.5703125" style="37" customWidth="1"/>
    <col min="258" max="258" width="15.140625" style="37" customWidth="1"/>
    <col min="259" max="259" width="6.7109375" style="37" customWidth="1"/>
    <col min="260" max="260" width="6.85546875" style="37" customWidth="1"/>
    <col min="261" max="261" width="9.7109375" style="37" customWidth="1"/>
    <col min="262" max="262" width="11" style="37" customWidth="1"/>
    <col min="263" max="263" width="7.140625" style="37" customWidth="1"/>
    <col min="264" max="264" width="9.85546875" style="37" bestFit="1" customWidth="1"/>
    <col min="265" max="265" width="12.42578125" style="37" customWidth="1"/>
    <col min="266" max="266" width="7.42578125" style="37" customWidth="1"/>
    <col min="267" max="267" width="9.5703125" style="37" customWidth="1"/>
    <col min="268" max="268" width="11" style="37" customWidth="1"/>
    <col min="269" max="269" width="22.42578125" style="37" customWidth="1"/>
    <col min="270" max="270" width="13.28515625" style="37" customWidth="1"/>
    <col min="271" max="271" width="18.5703125" style="37" customWidth="1"/>
    <col min="272" max="511" width="9.140625" style="37"/>
    <col min="512" max="512" width="4.140625" style="37" customWidth="1"/>
    <col min="513" max="513" width="51.5703125" style="37" customWidth="1"/>
    <col min="514" max="514" width="15.140625" style="37" customWidth="1"/>
    <col min="515" max="515" width="6.7109375" style="37" customWidth="1"/>
    <col min="516" max="516" width="6.85546875" style="37" customWidth="1"/>
    <col min="517" max="517" width="9.7109375" style="37" customWidth="1"/>
    <col min="518" max="518" width="11" style="37" customWidth="1"/>
    <col min="519" max="519" width="7.140625" style="37" customWidth="1"/>
    <col min="520" max="520" width="9.85546875" style="37" bestFit="1" customWidth="1"/>
    <col min="521" max="521" width="12.42578125" style="37" customWidth="1"/>
    <col min="522" max="522" width="7.42578125" style="37" customWidth="1"/>
    <col min="523" max="523" width="9.5703125" style="37" customWidth="1"/>
    <col min="524" max="524" width="11" style="37" customWidth="1"/>
    <col min="525" max="525" width="22.42578125" style="37" customWidth="1"/>
    <col min="526" max="526" width="13.28515625" style="37" customWidth="1"/>
    <col min="527" max="527" width="18.5703125" style="37" customWidth="1"/>
    <col min="528" max="767" width="9.140625" style="37"/>
    <col min="768" max="768" width="4.140625" style="37" customWidth="1"/>
    <col min="769" max="769" width="51.5703125" style="37" customWidth="1"/>
    <col min="770" max="770" width="15.140625" style="37" customWidth="1"/>
    <col min="771" max="771" width="6.7109375" style="37" customWidth="1"/>
    <col min="772" max="772" width="6.85546875" style="37" customWidth="1"/>
    <col min="773" max="773" width="9.7109375" style="37" customWidth="1"/>
    <col min="774" max="774" width="11" style="37" customWidth="1"/>
    <col min="775" max="775" width="7.140625" style="37" customWidth="1"/>
    <col min="776" max="776" width="9.85546875" style="37" bestFit="1" customWidth="1"/>
    <col min="777" max="777" width="12.42578125" style="37" customWidth="1"/>
    <col min="778" max="778" width="7.42578125" style="37" customWidth="1"/>
    <col min="779" max="779" width="9.5703125" style="37" customWidth="1"/>
    <col min="780" max="780" width="11" style="37" customWidth="1"/>
    <col min="781" max="781" width="22.42578125" style="37" customWidth="1"/>
    <col min="782" max="782" width="13.28515625" style="37" customWidth="1"/>
    <col min="783" max="783" width="18.5703125" style="37" customWidth="1"/>
    <col min="784" max="1023" width="9.140625" style="37"/>
    <col min="1024" max="1024" width="4.140625" style="37" customWidth="1"/>
    <col min="1025" max="1025" width="51.5703125" style="37" customWidth="1"/>
    <col min="1026" max="1026" width="15.140625" style="37" customWidth="1"/>
    <col min="1027" max="1027" width="6.7109375" style="37" customWidth="1"/>
    <col min="1028" max="1028" width="6.85546875" style="37" customWidth="1"/>
    <col min="1029" max="1029" width="9.7109375" style="37" customWidth="1"/>
    <col min="1030" max="1030" width="11" style="37" customWidth="1"/>
    <col min="1031" max="1031" width="7.140625" style="37" customWidth="1"/>
    <col min="1032" max="1032" width="9.85546875" style="37" bestFit="1" customWidth="1"/>
    <col min="1033" max="1033" width="12.42578125" style="37" customWidth="1"/>
    <col min="1034" max="1034" width="7.42578125" style="37" customWidth="1"/>
    <col min="1035" max="1035" width="9.5703125" style="37" customWidth="1"/>
    <col min="1036" max="1036" width="11" style="37" customWidth="1"/>
    <col min="1037" max="1037" width="22.42578125" style="37" customWidth="1"/>
    <col min="1038" max="1038" width="13.28515625" style="37" customWidth="1"/>
    <col min="1039" max="1039" width="18.5703125" style="37" customWidth="1"/>
    <col min="1040" max="1279" width="9.140625" style="37"/>
    <col min="1280" max="1280" width="4.140625" style="37" customWidth="1"/>
    <col min="1281" max="1281" width="51.5703125" style="37" customWidth="1"/>
    <col min="1282" max="1282" width="15.140625" style="37" customWidth="1"/>
    <col min="1283" max="1283" width="6.7109375" style="37" customWidth="1"/>
    <col min="1284" max="1284" width="6.85546875" style="37" customWidth="1"/>
    <col min="1285" max="1285" width="9.7109375" style="37" customWidth="1"/>
    <col min="1286" max="1286" width="11" style="37" customWidth="1"/>
    <col min="1287" max="1287" width="7.140625" style="37" customWidth="1"/>
    <col min="1288" max="1288" width="9.85546875" style="37" bestFit="1" customWidth="1"/>
    <col min="1289" max="1289" width="12.42578125" style="37" customWidth="1"/>
    <col min="1290" max="1290" width="7.42578125" style="37" customWidth="1"/>
    <col min="1291" max="1291" width="9.5703125" style="37" customWidth="1"/>
    <col min="1292" max="1292" width="11" style="37" customWidth="1"/>
    <col min="1293" max="1293" width="22.42578125" style="37" customWidth="1"/>
    <col min="1294" max="1294" width="13.28515625" style="37" customWidth="1"/>
    <col min="1295" max="1295" width="18.5703125" style="37" customWidth="1"/>
    <col min="1296" max="1535" width="9.140625" style="37"/>
    <col min="1536" max="1536" width="4.140625" style="37" customWidth="1"/>
    <col min="1537" max="1537" width="51.5703125" style="37" customWidth="1"/>
    <col min="1538" max="1538" width="15.140625" style="37" customWidth="1"/>
    <col min="1539" max="1539" width="6.7109375" style="37" customWidth="1"/>
    <col min="1540" max="1540" width="6.85546875" style="37" customWidth="1"/>
    <col min="1541" max="1541" width="9.7109375" style="37" customWidth="1"/>
    <col min="1542" max="1542" width="11" style="37" customWidth="1"/>
    <col min="1543" max="1543" width="7.140625" style="37" customWidth="1"/>
    <col min="1544" max="1544" width="9.85546875" style="37" bestFit="1" customWidth="1"/>
    <col min="1545" max="1545" width="12.42578125" style="37" customWidth="1"/>
    <col min="1546" max="1546" width="7.42578125" style="37" customWidth="1"/>
    <col min="1547" max="1547" width="9.5703125" style="37" customWidth="1"/>
    <col min="1548" max="1548" width="11" style="37" customWidth="1"/>
    <col min="1549" max="1549" width="22.42578125" style="37" customWidth="1"/>
    <col min="1550" max="1550" width="13.28515625" style="37" customWidth="1"/>
    <col min="1551" max="1551" width="18.5703125" style="37" customWidth="1"/>
    <col min="1552" max="1791" width="9.140625" style="37"/>
    <col min="1792" max="1792" width="4.140625" style="37" customWidth="1"/>
    <col min="1793" max="1793" width="51.5703125" style="37" customWidth="1"/>
    <col min="1794" max="1794" width="15.140625" style="37" customWidth="1"/>
    <col min="1795" max="1795" width="6.7109375" style="37" customWidth="1"/>
    <col min="1796" max="1796" width="6.85546875" style="37" customWidth="1"/>
    <col min="1797" max="1797" width="9.7109375" style="37" customWidth="1"/>
    <col min="1798" max="1798" width="11" style="37" customWidth="1"/>
    <col min="1799" max="1799" width="7.140625" style="37" customWidth="1"/>
    <col min="1800" max="1800" width="9.85546875" style="37" bestFit="1" customWidth="1"/>
    <col min="1801" max="1801" width="12.42578125" style="37" customWidth="1"/>
    <col min="1802" max="1802" width="7.42578125" style="37" customWidth="1"/>
    <col min="1803" max="1803" width="9.5703125" style="37" customWidth="1"/>
    <col min="1804" max="1804" width="11" style="37" customWidth="1"/>
    <col min="1805" max="1805" width="22.42578125" style="37" customWidth="1"/>
    <col min="1806" max="1806" width="13.28515625" style="37" customWidth="1"/>
    <col min="1807" max="1807" width="18.5703125" style="37" customWidth="1"/>
    <col min="1808" max="2047" width="9.140625" style="37"/>
    <col min="2048" max="2048" width="4.140625" style="37" customWidth="1"/>
    <col min="2049" max="2049" width="51.5703125" style="37" customWidth="1"/>
    <col min="2050" max="2050" width="15.140625" style="37" customWidth="1"/>
    <col min="2051" max="2051" width="6.7109375" style="37" customWidth="1"/>
    <col min="2052" max="2052" width="6.85546875" style="37" customWidth="1"/>
    <col min="2053" max="2053" width="9.7109375" style="37" customWidth="1"/>
    <col min="2054" max="2054" width="11" style="37" customWidth="1"/>
    <col min="2055" max="2055" width="7.140625" style="37" customWidth="1"/>
    <col min="2056" max="2056" width="9.85546875" style="37" bestFit="1" customWidth="1"/>
    <col min="2057" max="2057" width="12.42578125" style="37" customWidth="1"/>
    <col min="2058" max="2058" width="7.42578125" style="37" customWidth="1"/>
    <col min="2059" max="2059" width="9.5703125" style="37" customWidth="1"/>
    <col min="2060" max="2060" width="11" style="37" customWidth="1"/>
    <col min="2061" max="2061" width="22.42578125" style="37" customWidth="1"/>
    <col min="2062" max="2062" width="13.28515625" style="37" customWidth="1"/>
    <col min="2063" max="2063" width="18.5703125" style="37" customWidth="1"/>
    <col min="2064" max="2303" width="9.140625" style="37"/>
    <col min="2304" max="2304" width="4.140625" style="37" customWidth="1"/>
    <col min="2305" max="2305" width="51.5703125" style="37" customWidth="1"/>
    <col min="2306" max="2306" width="15.140625" style="37" customWidth="1"/>
    <col min="2307" max="2307" width="6.7109375" style="37" customWidth="1"/>
    <col min="2308" max="2308" width="6.85546875" style="37" customWidth="1"/>
    <col min="2309" max="2309" width="9.7109375" style="37" customWidth="1"/>
    <col min="2310" max="2310" width="11" style="37" customWidth="1"/>
    <col min="2311" max="2311" width="7.140625" style="37" customWidth="1"/>
    <col min="2312" max="2312" width="9.85546875" style="37" bestFit="1" customWidth="1"/>
    <col min="2313" max="2313" width="12.42578125" style="37" customWidth="1"/>
    <col min="2314" max="2314" width="7.42578125" style="37" customWidth="1"/>
    <col min="2315" max="2315" width="9.5703125" style="37" customWidth="1"/>
    <col min="2316" max="2316" width="11" style="37" customWidth="1"/>
    <col min="2317" max="2317" width="22.42578125" style="37" customWidth="1"/>
    <col min="2318" max="2318" width="13.28515625" style="37" customWidth="1"/>
    <col min="2319" max="2319" width="18.5703125" style="37" customWidth="1"/>
    <col min="2320" max="2559" width="9.140625" style="37"/>
    <col min="2560" max="2560" width="4.140625" style="37" customWidth="1"/>
    <col min="2561" max="2561" width="51.5703125" style="37" customWidth="1"/>
    <col min="2562" max="2562" width="15.140625" style="37" customWidth="1"/>
    <col min="2563" max="2563" width="6.7109375" style="37" customWidth="1"/>
    <col min="2564" max="2564" width="6.85546875" style="37" customWidth="1"/>
    <col min="2565" max="2565" width="9.7109375" style="37" customWidth="1"/>
    <col min="2566" max="2566" width="11" style="37" customWidth="1"/>
    <col min="2567" max="2567" width="7.140625" style="37" customWidth="1"/>
    <col min="2568" max="2568" width="9.85546875" style="37" bestFit="1" customWidth="1"/>
    <col min="2569" max="2569" width="12.42578125" style="37" customWidth="1"/>
    <col min="2570" max="2570" width="7.42578125" style="37" customWidth="1"/>
    <col min="2571" max="2571" width="9.5703125" style="37" customWidth="1"/>
    <col min="2572" max="2572" width="11" style="37" customWidth="1"/>
    <col min="2573" max="2573" width="22.42578125" style="37" customWidth="1"/>
    <col min="2574" max="2574" width="13.28515625" style="37" customWidth="1"/>
    <col min="2575" max="2575" width="18.5703125" style="37" customWidth="1"/>
    <col min="2576" max="2815" width="9.140625" style="37"/>
    <col min="2816" max="2816" width="4.140625" style="37" customWidth="1"/>
    <col min="2817" max="2817" width="51.5703125" style="37" customWidth="1"/>
    <col min="2818" max="2818" width="15.140625" style="37" customWidth="1"/>
    <col min="2819" max="2819" width="6.7109375" style="37" customWidth="1"/>
    <col min="2820" max="2820" width="6.85546875" style="37" customWidth="1"/>
    <col min="2821" max="2821" width="9.7109375" style="37" customWidth="1"/>
    <col min="2822" max="2822" width="11" style="37" customWidth="1"/>
    <col min="2823" max="2823" width="7.140625" style="37" customWidth="1"/>
    <col min="2824" max="2824" width="9.85546875" style="37" bestFit="1" customWidth="1"/>
    <col min="2825" max="2825" width="12.42578125" style="37" customWidth="1"/>
    <col min="2826" max="2826" width="7.42578125" style="37" customWidth="1"/>
    <col min="2827" max="2827" width="9.5703125" style="37" customWidth="1"/>
    <col min="2828" max="2828" width="11" style="37" customWidth="1"/>
    <col min="2829" max="2829" width="22.42578125" style="37" customWidth="1"/>
    <col min="2830" max="2830" width="13.28515625" style="37" customWidth="1"/>
    <col min="2831" max="2831" width="18.5703125" style="37" customWidth="1"/>
    <col min="2832" max="3071" width="9.140625" style="37"/>
    <col min="3072" max="3072" width="4.140625" style="37" customWidth="1"/>
    <col min="3073" max="3073" width="51.5703125" style="37" customWidth="1"/>
    <col min="3074" max="3074" width="15.140625" style="37" customWidth="1"/>
    <col min="3075" max="3075" width="6.7109375" style="37" customWidth="1"/>
    <col min="3076" max="3076" width="6.85546875" style="37" customWidth="1"/>
    <col min="3077" max="3077" width="9.7109375" style="37" customWidth="1"/>
    <col min="3078" max="3078" width="11" style="37" customWidth="1"/>
    <col min="3079" max="3079" width="7.140625" style="37" customWidth="1"/>
    <col min="3080" max="3080" width="9.85546875" style="37" bestFit="1" customWidth="1"/>
    <col min="3081" max="3081" width="12.42578125" style="37" customWidth="1"/>
    <col min="3082" max="3082" width="7.42578125" style="37" customWidth="1"/>
    <col min="3083" max="3083" width="9.5703125" style="37" customWidth="1"/>
    <col min="3084" max="3084" width="11" style="37" customWidth="1"/>
    <col min="3085" max="3085" width="22.42578125" style="37" customWidth="1"/>
    <col min="3086" max="3086" width="13.28515625" style="37" customWidth="1"/>
    <col min="3087" max="3087" width="18.5703125" style="37" customWidth="1"/>
    <col min="3088" max="3327" width="9.140625" style="37"/>
    <col min="3328" max="3328" width="4.140625" style="37" customWidth="1"/>
    <col min="3329" max="3329" width="51.5703125" style="37" customWidth="1"/>
    <col min="3330" max="3330" width="15.140625" style="37" customWidth="1"/>
    <col min="3331" max="3331" width="6.7109375" style="37" customWidth="1"/>
    <col min="3332" max="3332" width="6.85546875" style="37" customWidth="1"/>
    <col min="3333" max="3333" width="9.7109375" style="37" customWidth="1"/>
    <col min="3334" max="3334" width="11" style="37" customWidth="1"/>
    <col min="3335" max="3335" width="7.140625" style="37" customWidth="1"/>
    <col min="3336" max="3336" width="9.85546875" style="37" bestFit="1" customWidth="1"/>
    <col min="3337" max="3337" width="12.42578125" style="37" customWidth="1"/>
    <col min="3338" max="3338" width="7.42578125" style="37" customWidth="1"/>
    <col min="3339" max="3339" width="9.5703125" style="37" customWidth="1"/>
    <col min="3340" max="3340" width="11" style="37" customWidth="1"/>
    <col min="3341" max="3341" width="22.42578125" style="37" customWidth="1"/>
    <col min="3342" max="3342" width="13.28515625" style="37" customWidth="1"/>
    <col min="3343" max="3343" width="18.5703125" style="37" customWidth="1"/>
    <col min="3344" max="3583" width="9.140625" style="37"/>
    <col min="3584" max="3584" width="4.140625" style="37" customWidth="1"/>
    <col min="3585" max="3585" width="51.5703125" style="37" customWidth="1"/>
    <col min="3586" max="3586" width="15.140625" style="37" customWidth="1"/>
    <col min="3587" max="3587" width="6.7109375" style="37" customWidth="1"/>
    <col min="3588" max="3588" width="6.85546875" style="37" customWidth="1"/>
    <col min="3589" max="3589" width="9.7109375" style="37" customWidth="1"/>
    <col min="3590" max="3590" width="11" style="37" customWidth="1"/>
    <col min="3591" max="3591" width="7.140625" style="37" customWidth="1"/>
    <col min="3592" max="3592" width="9.85546875" style="37" bestFit="1" customWidth="1"/>
    <col min="3593" max="3593" width="12.42578125" style="37" customWidth="1"/>
    <col min="3594" max="3594" width="7.42578125" style="37" customWidth="1"/>
    <col min="3595" max="3595" width="9.5703125" style="37" customWidth="1"/>
    <col min="3596" max="3596" width="11" style="37" customWidth="1"/>
    <col min="3597" max="3597" width="22.42578125" style="37" customWidth="1"/>
    <col min="3598" max="3598" width="13.28515625" style="37" customWidth="1"/>
    <col min="3599" max="3599" width="18.5703125" style="37" customWidth="1"/>
    <col min="3600" max="3839" width="9.140625" style="37"/>
    <col min="3840" max="3840" width="4.140625" style="37" customWidth="1"/>
    <col min="3841" max="3841" width="51.5703125" style="37" customWidth="1"/>
    <col min="3842" max="3842" width="15.140625" style="37" customWidth="1"/>
    <col min="3843" max="3843" width="6.7109375" style="37" customWidth="1"/>
    <col min="3844" max="3844" width="6.85546875" style="37" customWidth="1"/>
    <col min="3845" max="3845" width="9.7109375" style="37" customWidth="1"/>
    <col min="3846" max="3846" width="11" style="37" customWidth="1"/>
    <col min="3847" max="3847" width="7.140625" style="37" customWidth="1"/>
    <col min="3848" max="3848" width="9.85546875" style="37" bestFit="1" customWidth="1"/>
    <col min="3849" max="3849" width="12.42578125" style="37" customWidth="1"/>
    <col min="3850" max="3850" width="7.42578125" style="37" customWidth="1"/>
    <col min="3851" max="3851" width="9.5703125" style="37" customWidth="1"/>
    <col min="3852" max="3852" width="11" style="37" customWidth="1"/>
    <col min="3853" max="3853" width="22.42578125" style="37" customWidth="1"/>
    <col min="3854" max="3854" width="13.28515625" style="37" customWidth="1"/>
    <col min="3855" max="3855" width="18.5703125" style="37" customWidth="1"/>
    <col min="3856" max="4095" width="9.140625" style="37"/>
    <col min="4096" max="4096" width="4.140625" style="37" customWidth="1"/>
    <col min="4097" max="4097" width="51.5703125" style="37" customWidth="1"/>
    <col min="4098" max="4098" width="15.140625" style="37" customWidth="1"/>
    <col min="4099" max="4099" width="6.7109375" style="37" customWidth="1"/>
    <col min="4100" max="4100" width="6.85546875" style="37" customWidth="1"/>
    <col min="4101" max="4101" width="9.7109375" style="37" customWidth="1"/>
    <col min="4102" max="4102" width="11" style="37" customWidth="1"/>
    <col min="4103" max="4103" width="7.140625" style="37" customWidth="1"/>
    <col min="4104" max="4104" width="9.85546875" style="37" bestFit="1" customWidth="1"/>
    <col min="4105" max="4105" width="12.42578125" style="37" customWidth="1"/>
    <col min="4106" max="4106" width="7.42578125" style="37" customWidth="1"/>
    <col min="4107" max="4107" width="9.5703125" style="37" customWidth="1"/>
    <col min="4108" max="4108" width="11" style="37" customWidth="1"/>
    <col min="4109" max="4109" width="22.42578125" style="37" customWidth="1"/>
    <col min="4110" max="4110" width="13.28515625" style="37" customWidth="1"/>
    <col min="4111" max="4111" width="18.5703125" style="37" customWidth="1"/>
    <col min="4112" max="4351" width="9.140625" style="37"/>
    <col min="4352" max="4352" width="4.140625" style="37" customWidth="1"/>
    <col min="4353" max="4353" width="51.5703125" style="37" customWidth="1"/>
    <col min="4354" max="4354" width="15.140625" style="37" customWidth="1"/>
    <col min="4355" max="4355" width="6.7109375" style="37" customWidth="1"/>
    <col min="4356" max="4356" width="6.85546875" style="37" customWidth="1"/>
    <col min="4357" max="4357" width="9.7109375" style="37" customWidth="1"/>
    <col min="4358" max="4358" width="11" style="37" customWidth="1"/>
    <col min="4359" max="4359" width="7.140625" style="37" customWidth="1"/>
    <col min="4360" max="4360" width="9.85546875" style="37" bestFit="1" customWidth="1"/>
    <col min="4361" max="4361" width="12.42578125" style="37" customWidth="1"/>
    <col min="4362" max="4362" width="7.42578125" style="37" customWidth="1"/>
    <col min="4363" max="4363" width="9.5703125" style="37" customWidth="1"/>
    <col min="4364" max="4364" width="11" style="37" customWidth="1"/>
    <col min="4365" max="4365" width="22.42578125" style="37" customWidth="1"/>
    <col min="4366" max="4366" width="13.28515625" style="37" customWidth="1"/>
    <col min="4367" max="4367" width="18.5703125" style="37" customWidth="1"/>
    <col min="4368" max="4607" width="9.140625" style="37"/>
    <col min="4608" max="4608" width="4.140625" style="37" customWidth="1"/>
    <col min="4609" max="4609" width="51.5703125" style="37" customWidth="1"/>
    <col min="4610" max="4610" width="15.140625" style="37" customWidth="1"/>
    <col min="4611" max="4611" width="6.7109375" style="37" customWidth="1"/>
    <col min="4612" max="4612" width="6.85546875" style="37" customWidth="1"/>
    <col min="4613" max="4613" width="9.7109375" style="37" customWidth="1"/>
    <col min="4614" max="4614" width="11" style="37" customWidth="1"/>
    <col min="4615" max="4615" width="7.140625" style="37" customWidth="1"/>
    <col min="4616" max="4616" width="9.85546875" style="37" bestFit="1" customWidth="1"/>
    <col min="4617" max="4617" width="12.42578125" style="37" customWidth="1"/>
    <col min="4618" max="4618" width="7.42578125" style="37" customWidth="1"/>
    <col min="4619" max="4619" width="9.5703125" style="37" customWidth="1"/>
    <col min="4620" max="4620" width="11" style="37" customWidth="1"/>
    <col min="4621" max="4621" width="22.42578125" style="37" customWidth="1"/>
    <col min="4622" max="4622" width="13.28515625" style="37" customWidth="1"/>
    <col min="4623" max="4623" width="18.5703125" style="37" customWidth="1"/>
    <col min="4624" max="4863" width="9.140625" style="37"/>
    <col min="4864" max="4864" width="4.140625" style="37" customWidth="1"/>
    <col min="4865" max="4865" width="51.5703125" style="37" customWidth="1"/>
    <col min="4866" max="4866" width="15.140625" style="37" customWidth="1"/>
    <col min="4867" max="4867" width="6.7109375" style="37" customWidth="1"/>
    <col min="4868" max="4868" width="6.85546875" style="37" customWidth="1"/>
    <col min="4869" max="4869" width="9.7109375" style="37" customWidth="1"/>
    <col min="4870" max="4870" width="11" style="37" customWidth="1"/>
    <col min="4871" max="4871" width="7.140625" style="37" customWidth="1"/>
    <col min="4872" max="4872" width="9.85546875" style="37" bestFit="1" customWidth="1"/>
    <col min="4873" max="4873" width="12.42578125" style="37" customWidth="1"/>
    <col min="4874" max="4874" width="7.42578125" style="37" customWidth="1"/>
    <col min="4875" max="4875" width="9.5703125" style="37" customWidth="1"/>
    <col min="4876" max="4876" width="11" style="37" customWidth="1"/>
    <col min="4877" max="4877" width="22.42578125" style="37" customWidth="1"/>
    <col min="4878" max="4878" width="13.28515625" style="37" customWidth="1"/>
    <col min="4879" max="4879" width="18.5703125" style="37" customWidth="1"/>
    <col min="4880" max="5119" width="9.140625" style="37"/>
    <col min="5120" max="5120" width="4.140625" style="37" customWidth="1"/>
    <col min="5121" max="5121" width="51.5703125" style="37" customWidth="1"/>
    <col min="5122" max="5122" width="15.140625" style="37" customWidth="1"/>
    <col min="5123" max="5123" width="6.7109375" style="37" customWidth="1"/>
    <col min="5124" max="5124" width="6.85546875" style="37" customWidth="1"/>
    <col min="5125" max="5125" width="9.7109375" style="37" customWidth="1"/>
    <col min="5126" max="5126" width="11" style="37" customWidth="1"/>
    <col min="5127" max="5127" width="7.140625" style="37" customWidth="1"/>
    <col min="5128" max="5128" width="9.85546875" style="37" bestFit="1" customWidth="1"/>
    <col min="5129" max="5129" width="12.42578125" style="37" customWidth="1"/>
    <col min="5130" max="5130" width="7.42578125" style="37" customWidth="1"/>
    <col min="5131" max="5131" width="9.5703125" style="37" customWidth="1"/>
    <col min="5132" max="5132" width="11" style="37" customWidth="1"/>
    <col min="5133" max="5133" width="22.42578125" style="37" customWidth="1"/>
    <col min="5134" max="5134" width="13.28515625" style="37" customWidth="1"/>
    <col min="5135" max="5135" width="18.5703125" style="37" customWidth="1"/>
    <col min="5136" max="5375" width="9.140625" style="37"/>
    <col min="5376" max="5376" width="4.140625" style="37" customWidth="1"/>
    <col min="5377" max="5377" width="51.5703125" style="37" customWidth="1"/>
    <col min="5378" max="5378" width="15.140625" style="37" customWidth="1"/>
    <col min="5379" max="5379" width="6.7109375" style="37" customWidth="1"/>
    <col min="5380" max="5380" width="6.85546875" style="37" customWidth="1"/>
    <col min="5381" max="5381" width="9.7109375" style="37" customWidth="1"/>
    <col min="5382" max="5382" width="11" style="37" customWidth="1"/>
    <col min="5383" max="5383" width="7.140625" style="37" customWidth="1"/>
    <col min="5384" max="5384" width="9.85546875" style="37" bestFit="1" customWidth="1"/>
    <col min="5385" max="5385" width="12.42578125" style="37" customWidth="1"/>
    <col min="5386" max="5386" width="7.42578125" style="37" customWidth="1"/>
    <col min="5387" max="5387" width="9.5703125" style="37" customWidth="1"/>
    <col min="5388" max="5388" width="11" style="37" customWidth="1"/>
    <col min="5389" max="5389" width="22.42578125" style="37" customWidth="1"/>
    <col min="5390" max="5390" width="13.28515625" style="37" customWidth="1"/>
    <col min="5391" max="5391" width="18.5703125" style="37" customWidth="1"/>
    <col min="5392" max="5631" width="9.140625" style="37"/>
    <col min="5632" max="5632" width="4.140625" style="37" customWidth="1"/>
    <col min="5633" max="5633" width="51.5703125" style="37" customWidth="1"/>
    <col min="5634" max="5634" width="15.140625" style="37" customWidth="1"/>
    <col min="5635" max="5635" width="6.7109375" style="37" customWidth="1"/>
    <col min="5636" max="5636" width="6.85546875" style="37" customWidth="1"/>
    <col min="5637" max="5637" width="9.7109375" style="37" customWidth="1"/>
    <col min="5638" max="5638" width="11" style="37" customWidth="1"/>
    <col min="5639" max="5639" width="7.140625" style="37" customWidth="1"/>
    <col min="5640" max="5640" width="9.85546875" style="37" bestFit="1" customWidth="1"/>
    <col min="5641" max="5641" width="12.42578125" style="37" customWidth="1"/>
    <col min="5642" max="5642" width="7.42578125" style="37" customWidth="1"/>
    <col min="5643" max="5643" width="9.5703125" style="37" customWidth="1"/>
    <col min="5644" max="5644" width="11" style="37" customWidth="1"/>
    <col min="5645" max="5645" width="22.42578125" style="37" customWidth="1"/>
    <col min="5646" max="5646" width="13.28515625" style="37" customWidth="1"/>
    <col min="5647" max="5647" width="18.5703125" style="37" customWidth="1"/>
    <col min="5648" max="5887" width="9.140625" style="37"/>
    <col min="5888" max="5888" width="4.140625" style="37" customWidth="1"/>
    <col min="5889" max="5889" width="51.5703125" style="37" customWidth="1"/>
    <col min="5890" max="5890" width="15.140625" style="37" customWidth="1"/>
    <col min="5891" max="5891" width="6.7109375" style="37" customWidth="1"/>
    <col min="5892" max="5892" width="6.85546875" style="37" customWidth="1"/>
    <col min="5893" max="5893" width="9.7109375" style="37" customWidth="1"/>
    <col min="5894" max="5894" width="11" style="37" customWidth="1"/>
    <col min="5895" max="5895" width="7.140625" style="37" customWidth="1"/>
    <col min="5896" max="5896" width="9.85546875" style="37" bestFit="1" customWidth="1"/>
    <col min="5897" max="5897" width="12.42578125" style="37" customWidth="1"/>
    <col min="5898" max="5898" width="7.42578125" style="37" customWidth="1"/>
    <col min="5899" max="5899" width="9.5703125" style="37" customWidth="1"/>
    <col min="5900" max="5900" width="11" style="37" customWidth="1"/>
    <col min="5901" max="5901" width="22.42578125" style="37" customWidth="1"/>
    <col min="5902" max="5902" width="13.28515625" style="37" customWidth="1"/>
    <col min="5903" max="5903" width="18.5703125" style="37" customWidth="1"/>
    <col min="5904" max="6143" width="9.140625" style="37"/>
    <col min="6144" max="6144" width="4.140625" style="37" customWidth="1"/>
    <col min="6145" max="6145" width="51.5703125" style="37" customWidth="1"/>
    <col min="6146" max="6146" width="15.140625" style="37" customWidth="1"/>
    <col min="6147" max="6147" width="6.7109375" style="37" customWidth="1"/>
    <col min="6148" max="6148" width="6.85546875" style="37" customWidth="1"/>
    <col min="6149" max="6149" width="9.7109375" style="37" customWidth="1"/>
    <col min="6150" max="6150" width="11" style="37" customWidth="1"/>
    <col min="6151" max="6151" width="7.140625" style="37" customWidth="1"/>
    <col min="6152" max="6152" width="9.85546875" style="37" bestFit="1" customWidth="1"/>
    <col min="6153" max="6153" width="12.42578125" style="37" customWidth="1"/>
    <col min="6154" max="6154" width="7.42578125" style="37" customWidth="1"/>
    <col min="6155" max="6155" width="9.5703125" style="37" customWidth="1"/>
    <col min="6156" max="6156" width="11" style="37" customWidth="1"/>
    <col min="6157" max="6157" width="22.42578125" style="37" customWidth="1"/>
    <col min="6158" max="6158" width="13.28515625" style="37" customWidth="1"/>
    <col min="6159" max="6159" width="18.5703125" style="37" customWidth="1"/>
    <col min="6160" max="6399" width="9.140625" style="37"/>
    <col min="6400" max="6400" width="4.140625" style="37" customWidth="1"/>
    <col min="6401" max="6401" width="51.5703125" style="37" customWidth="1"/>
    <col min="6402" max="6402" width="15.140625" style="37" customWidth="1"/>
    <col min="6403" max="6403" width="6.7109375" style="37" customWidth="1"/>
    <col min="6404" max="6404" width="6.85546875" style="37" customWidth="1"/>
    <col min="6405" max="6405" width="9.7109375" style="37" customWidth="1"/>
    <col min="6406" max="6406" width="11" style="37" customWidth="1"/>
    <col min="6407" max="6407" width="7.140625" style="37" customWidth="1"/>
    <col min="6408" max="6408" width="9.85546875" style="37" bestFit="1" customWidth="1"/>
    <col min="6409" max="6409" width="12.42578125" style="37" customWidth="1"/>
    <col min="6410" max="6410" width="7.42578125" style="37" customWidth="1"/>
    <col min="6411" max="6411" width="9.5703125" style="37" customWidth="1"/>
    <col min="6412" max="6412" width="11" style="37" customWidth="1"/>
    <col min="6413" max="6413" width="22.42578125" style="37" customWidth="1"/>
    <col min="6414" max="6414" width="13.28515625" style="37" customWidth="1"/>
    <col min="6415" max="6415" width="18.5703125" style="37" customWidth="1"/>
    <col min="6416" max="6655" width="9.140625" style="37"/>
    <col min="6656" max="6656" width="4.140625" style="37" customWidth="1"/>
    <col min="6657" max="6657" width="51.5703125" style="37" customWidth="1"/>
    <col min="6658" max="6658" width="15.140625" style="37" customWidth="1"/>
    <col min="6659" max="6659" width="6.7109375" style="37" customWidth="1"/>
    <col min="6660" max="6660" width="6.85546875" style="37" customWidth="1"/>
    <col min="6661" max="6661" width="9.7109375" style="37" customWidth="1"/>
    <col min="6662" max="6662" width="11" style="37" customWidth="1"/>
    <col min="6663" max="6663" width="7.140625" style="37" customWidth="1"/>
    <col min="6664" max="6664" width="9.85546875" style="37" bestFit="1" customWidth="1"/>
    <col min="6665" max="6665" width="12.42578125" style="37" customWidth="1"/>
    <col min="6666" max="6666" width="7.42578125" style="37" customWidth="1"/>
    <col min="6667" max="6667" width="9.5703125" style="37" customWidth="1"/>
    <col min="6668" max="6668" width="11" style="37" customWidth="1"/>
    <col min="6669" max="6669" width="22.42578125" style="37" customWidth="1"/>
    <col min="6670" max="6670" width="13.28515625" style="37" customWidth="1"/>
    <col min="6671" max="6671" width="18.5703125" style="37" customWidth="1"/>
    <col min="6672" max="6911" width="9.140625" style="37"/>
    <col min="6912" max="6912" width="4.140625" style="37" customWidth="1"/>
    <col min="6913" max="6913" width="51.5703125" style="37" customWidth="1"/>
    <col min="6914" max="6914" width="15.140625" style="37" customWidth="1"/>
    <col min="6915" max="6915" width="6.7109375" style="37" customWidth="1"/>
    <col min="6916" max="6916" width="6.85546875" style="37" customWidth="1"/>
    <col min="6917" max="6917" width="9.7109375" style="37" customWidth="1"/>
    <col min="6918" max="6918" width="11" style="37" customWidth="1"/>
    <col min="6919" max="6919" width="7.140625" style="37" customWidth="1"/>
    <col min="6920" max="6920" width="9.85546875" style="37" bestFit="1" customWidth="1"/>
    <col min="6921" max="6921" width="12.42578125" style="37" customWidth="1"/>
    <col min="6922" max="6922" width="7.42578125" style="37" customWidth="1"/>
    <col min="6923" max="6923" width="9.5703125" style="37" customWidth="1"/>
    <col min="6924" max="6924" width="11" style="37" customWidth="1"/>
    <col min="6925" max="6925" width="22.42578125" style="37" customWidth="1"/>
    <col min="6926" max="6926" width="13.28515625" style="37" customWidth="1"/>
    <col min="6927" max="6927" width="18.5703125" style="37" customWidth="1"/>
    <col min="6928" max="7167" width="9.140625" style="37"/>
    <col min="7168" max="7168" width="4.140625" style="37" customWidth="1"/>
    <col min="7169" max="7169" width="51.5703125" style="37" customWidth="1"/>
    <col min="7170" max="7170" width="15.140625" style="37" customWidth="1"/>
    <col min="7171" max="7171" width="6.7109375" style="37" customWidth="1"/>
    <col min="7172" max="7172" width="6.85546875" style="37" customWidth="1"/>
    <col min="7173" max="7173" width="9.7109375" style="37" customWidth="1"/>
    <col min="7174" max="7174" width="11" style="37" customWidth="1"/>
    <col min="7175" max="7175" width="7.140625" style="37" customWidth="1"/>
    <col min="7176" max="7176" width="9.85546875" style="37" bestFit="1" customWidth="1"/>
    <col min="7177" max="7177" width="12.42578125" style="37" customWidth="1"/>
    <col min="7178" max="7178" width="7.42578125" style="37" customWidth="1"/>
    <col min="7179" max="7179" width="9.5703125" style="37" customWidth="1"/>
    <col min="7180" max="7180" width="11" style="37" customWidth="1"/>
    <col min="7181" max="7181" width="22.42578125" style="37" customWidth="1"/>
    <col min="7182" max="7182" width="13.28515625" style="37" customWidth="1"/>
    <col min="7183" max="7183" width="18.5703125" style="37" customWidth="1"/>
    <col min="7184" max="7423" width="9.140625" style="37"/>
    <col min="7424" max="7424" width="4.140625" style="37" customWidth="1"/>
    <col min="7425" max="7425" width="51.5703125" style="37" customWidth="1"/>
    <col min="7426" max="7426" width="15.140625" style="37" customWidth="1"/>
    <col min="7427" max="7427" width="6.7109375" style="37" customWidth="1"/>
    <col min="7428" max="7428" width="6.85546875" style="37" customWidth="1"/>
    <col min="7429" max="7429" width="9.7109375" style="37" customWidth="1"/>
    <col min="7430" max="7430" width="11" style="37" customWidth="1"/>
    <col min="7431" max="7431" width="7.140625" style="37" customWidth="1"/>
    <col min="7432" max="7432" width="9.85546875" style="37" bestFit="1" customWidth="1"/>
    <col min="7433" max="7433" width="12.42578125" style="37" customWidth="1"/>
    <col min="7434" max="7434" width="7.42578125" style="37" customWidth="1"/>
    <col min="7435" max="7435" width="9.5703125" style="37" customWidth="1"/>
    <col min="7436" max="7436" width="11" style="37" customWidth="1"/>
    <col min="7437" max="7437" width="22.42578125" style="37" customWidth="1"/>
    <col min="7438" max="7438" width="13.28515625" style="37" customWidth="1"/>
    <col min="7439" max="7439" width="18.5703125" style="37" customWidth="1"/>
    <col min="7440" max="7679" width="9.140625" style="37"/>
    <col min="7680" max="7680" width="4.140625" style="37" customWidth="1"/>
    <col min="7681" max="7681" width="51.5703125" style="37" customWidth="1"/>
    <col min="7682" max="7682" width="15.140625" style="37" customWidth="1"/>
    <col min="7683" max="7683" width="6.7109375" style="37" customWidth="1"/>
    <col min="7684" max="7684" width="6.85546875" style="37" customWidth="1"/>
    <col min="7685" max="7685" width="9.7109375" style="37" customWidth="1"/>
    <col min="7686" max="7686" width="11" style="37" customWidth="1"/>
    <col min="7687" max="7687" width="7.140625" style="37" customWidth="1"/>
    <col min="7688" max="7688" width="9.85546875" style="37" bestFit="1" customWidth="1"/>
    <col min="7689" max="7689" width="12.42578125" style="37" customWidth="1"/>
    <col min="7690" max="7690" width="7.42578125" style="37" customWidth="1"/>
    <col min="7691" max="7691" width="9.5703125" style="37" customWidth="1"/>
    <col min="7692" max="7692" width="11" style="37" customWidth="1"/>
    <col min="7693" max="7693" width="22.42578125" style="37" customWidth="1"/>
    <col min="7694" max="7694" width="13.28515625" style="37" customWidth="1"/>
    <col min="7695" max="7695" width="18.5703125" style="37" customWidth="1"/>
    <col min="7696" max="7935" width="9.140625" style="37"/>
    <col min="7936" max="7936" width="4.140625" style="37" customWidth="1"/>
    <col min="7937" max="7937" width="51.5703125" style="37" customWidth="1"/>
    <col min="7938" max="7938" width="15.140625" style="37" customWidth="1"/>
    <col min="7939" max="7939" width="6.7109375" style="37" customWidth="1"/>
    <col min="7940" max="7940" width="6.85546875" style="37" customWidth="1"/>
    <col min="7941" max="7941" width="9.7109375" style="37" customWidth="1"/>
    <col min="7942" max="7942" width="11" style="37" customWidth="1"/>
    <col min="7943" max="7943" width="7.140625" style="37" customWidth="1"/>
    <col min="7944" max="7944" width="9.85546875" style="37" bestFit="1" customWidth="1"/>
    <col min="7945" max="7945" width="12.42578125" style="37" customWidth="1"/>
    <col min="7946" max="7946" width="7.42578125" style="37" customWidth="1"/>
    <col min="7947" max="7947" width="9.5703125" style="37" customWidth="1"/>
    <col min="7948" max="7948" width="11" style="37" customWidth="1"/>
    <col min="7949" max="7949" width="22.42578125" style="37" customWidth="1"/>
    <col min="7950" max="7950" width="13.28515625" style="37" customWidth="1"/>
    <col min="7951" max="7951" width="18.5703125" style="37" customWidth="1"/>
    <col min="7952" max="8191" width="9.140625" style="37"/>
    <col min="8192" max="8192" width="4.140625" style="37" customWidth="1"/>
    <col min="8193" max="8193" width="51.5703125" style="37" customWidth="1"/>
    <col min="8194" max="8194" width="15.140625" style="37" customWidth="1"/>
    <col min="8195" max="8195" width="6.7109375" style="37" customWidth="1"/>
    <col min="8196" max="8196" width="6.85546875" style="37" customWidth="1"/>
    <col min="8197" max="8197" width="9.7109375" style="37" customWidth="1"/>
    <col min="8198" max="8198" width="11" style="37" customWidth="1"/>
    <col min="8199" max="8199" width="7.140625" style="37" customWidth="1"/>
    <col min="8200" max="8200" width="9.85546875" style="37" bestFit="1" customWidth="1"/>
    <col min="8201" max="8201" width="12.42578125" style="37" customWidth="1"/>
    <col min="8202" max="8202" width="7.42578125" style="37" customWidth="1"/>
    <col min="8203" max="8203" width="9.5703125" style="37" customWidth="1"/>
    <col min="8204" max="8204" width="11" style="37" customWidth="1"/>
    <col min="8205" max="8205" width="22.42578125" style="37" customWidth="1"/>
    <col min="8206" max="8206" width="13.28515625" style="37" customWidth="1"/>
    <col min="8207" max="8207" width="18.5703125" style="37" customWidth="1"/>
    <col min="8208" max="8447" width="9.140625" style="37"/>
    <col min="8448" max="8448" width="4.140625" style="37" customWidth="1"/>
    <col min="8449" max="8449" width="51.5703125" style="37" customWidth="1"/>
    <col min="8450" max="8450" width="15.140625" style="37" customWidth="1"/>
    <col min="8451" max="8451" width="6.7109375" style="37" customWidth="1"/>
    <col min="8452" max="8452" width="6.85546875" style="37" customWidth="1"/>
    <col min="8453" max="8453" width="9.7109375" style="37" customWidth="1"/>
    <col min="8454" max="8454" width="11" style="37" customWidth="1"/>
    <col min="8455" max="8455" width="7.140625" style="37" customWidth="1"/>
    <col min="8456" max="8456" width="9.85546875" style="37" bestFit="1" customWidth="1"/>
    <col min="8457" max="8457" width="12.42578125" style="37" customWidth="1"/>
    <col min="8458" max="8458" width="7.42578125" style="37" customWidth="1"/>
    <col min="8459" max="8459" width="9.5703125" style="37" customWidth="1"/>
    <col min="8460" max="8460" width="11" style="37" customWidth="1"/>
    <col min="8461" max="8461" width="22.42578125" style="37" customWidth="1"/>
    <col min="8462" max="8462" width="13.28515625" style="37" customWidth="1"/>
    <col min="8463" max="8463" width="18.5703125" style="37" customWidth="1"/>
    <col min="8464" max="8703" width="9.140625" style="37"/>
    <col min="8704" max="8704" width="4.140625" style="37" customWidth="1"/>
    <col min="8705" max="8705" width="51.5703125" style="37" customWidth="1"/>
    <col min="8706" max="8706" width="15.140625" style="37" customWidth="1"/>
    <col min="8707" max="8707" width="6.7109375" style="37" customWidth="1"/>
    <col min="8708" max="8708" width="6.85546875" style="37" customWidth="1"/>
    <col min="8709" max="8709" width="9.7109375" style="37" customWidth="1"/>
    <col min="8710" max="8710" width="11" style="37" customWidth="1"/>
    <col min="8711" max="8711" width="7.140625" style="37" customWidth="1"/>
    <col min="8712" max="8712" width="9.85546875" style="37" bestFit="1" customWidth="1"/>
    <col min="8713" max="8713" width="12.42578125" style="37" customWidth="1"/>
    <col min="8714" max="8714" width="7.42578125" style="37" customWidth="1"/>
    <col min="8715" max="8715" width="9.5703125" style="37" customWidth="1"/>
    <col min="8716" max="8716" width="11" style="37" customWidth="1"/>
    <col min="8717" max="8717" width="22.42578125" style="37" customWidth="1"/>
    <col min="8718" max="8718" width="13.28515625" style="37" customWidth="1"/>
    <col min="8719" max="8719" width="18.5703125" style="37" customWidth="1"/>
    <col min="8720" max="8959" width="9.140625" style="37"/>
    <col min="8960" max="8960" width="4.140625" style="37" customWidth="1"/>
    <col min="8961" max="8961" width="51.5703125" style="37" customWidth="1"/>
    <col min="8962" max="8962" width="15.140625" style="37" customWidth="1"/>
    <col min="8963" max="8963" width="6.7109375" style="37" customWidth="1"/>
    <col min="8964" max="8964" width="6.85546875" style="37" customWidth="1"/>
    <col min="8965" max="8965" width="9.7109375" style="37" customWidth="1"/>
    <col min="8966" max="8966" width="11" style="37" customWidth="1"/>
    <col min="8967" max="8967" width="7.140625" style="37" customWidth="1"/>
    <col min="8968" max="8968" width="9.85546875" style="37" bestFit="1" customWidth="1"/>
    <col min="8969" max="8969" width="12.42578125" style="37" customWidth="1"/>
    <col min="8970" max="8970" width="7.42578125" style="37" customWidth="1"/>
    <col min="8971" max="8971" width="9.5703125" style="37" customWidth="1"/>
    <col min="8972" max="8972" width="11" style="37" customWidth="1"/>
    <col min="8973" max="8973" width="22.42578125" style="37" customWidth="1"/>
    <col min="8974" max="8974" width="13.28515625" style="37" customWidth="1"/>
    <col min="8975" max="8975" width="18.5703125" style="37" customWidth="1"/>
    <col min="8976" max="9215" width="9.140625" style="37"/>
    <col min="9216" max="9216" width="4.140625" style="37" customWidth="1"/>
    <col min="9217" max="9217" width="51.5703125" style="37" customWidth="1"/>
    <col min="9218" max="9218" width="15.140625" style="37" customWidth="1"/>
    <col min="9219" max="9219" width="6.7109375" style="37" customWidth="1"/>
    <col min="9220" max="9220" width="6.85546875" style="37" customWidth="1"/>
    <col min="9221" max="9221" width="9.7109375" style="37" customWidth="1"/>
    <col min="9222" max="9222" width="11" style="37" customWidth="1"/>
    <col min="9223" max="9223" width="7.140625" style="37" customWidth="1"/>
    <col min="9224" max="9224" width="9.85546875" style="37" bestFit="1" customWidth="1"/>
    <col min="9225" max="9225" width="12.42578125" style="37" customWidth="1"/>
    <col min="9226" max="9226" width="7.42578125" style="37" customWidth="1"/>
    <col min="9227" max="9227" width="9.5703125" style="37" customWidth="1"/>
    <col min="9228" max="9228" width="11" style="37" customWidth="1"/>
    <col min="9229" max="9229" width="22.42578125" style="37" customWidth="1"/>
    <col min="9230" max="9230" width="13.28515625" style="37" customWidth="1"/>
    <col min="9231" max="9231" width="18.5703125" style="37" customWidth="1"/>
    <col min="9232" max="9471" width="9.140625" style="37"/>
    <col min="9472" max="9472" width="4.140625" style="37" customWidth="1"/>
    <col min="9473" max="9473" width="51.5703125" style="37" customWidth="1"/>
    <col min="9474" max="9474" width="15.140625" style="37" customWidth="1"/>
    <col min="9475" max="9475" width="6.7109375" style="37" customWidth="1"/>
    <col min="9476" max="9476" width="6.85546875" style="37" customWidth="1"/>
    <col min="9477" max="9477" width="9.7109375" style="37" customWidth="1"/>
    <col min="9478" max="9478" width="11" style="37" customWidth="1"/>
    <col min="9479" max="9479" width="7.140625" style="37" customWidth="1"/>
    <col min="9480" max="9480" width="9.85546875" style="37" bestFit="1" customWidth="1"/>
    <col min="9481" max="9481" width="12.42578125" style="37" customWidth="1"/>
    <col min="9482" max="9482" width="7.42578125" style="37" customWidth="1"/>
    <col min="9483" max="9483" width="9.5703125" style="37" customWidth="1"/>
    <col min="9484" max="9484" width="11" style="37" customWidth="1"/>
    <col min="9485" max="9485" width="22.42578125" style="37" customWidth="1"/>
    <col min="9486" max="9486" width="13.28515625" style="37" customWidth="1"/>
    <col min="9487" max="9487" width="18.5703125" style="37" customWidth="1"/>
    <col min="9488" max="9727" width="9.140625" style="37"/>
    <col min="9728" max="9728" width="4.140625" style="37" customWidth="1"/>
    <col min="9729" max="9729" width="51.5703125" style="37" customWidth="1"/>
    <col min="9730" max="9730" width="15.140625" style="37" customWidth="1"/>
    <col min="9731" max="9731" width="6.7109375" style="37" customWidth="1"/>
    <col min="9732" max="9732" width="6.85546875" style="37" customWidth="1"/>
    <col min="9733" max="9733" width="9.7109375" style="37" customWidth="1"/>
    <col min="9734" max="9734" width="11" style="37" customWidth="1"/>
    <col min="9735" max="9735" width="7.140625" style="37" customWidth="1"/>
    <col min="9736" max="9736" width="9.85546875" style="37" bestFit="1" customWidth="1"/>
    <col min="9737" max="9737" width="12.42578125" style="37" customWidth="1"/>
    <col min="9738" max="9738" width="7.42578125" style="37" customWidth="1"/>
    <col min="9739" max="9739" width="9.5703125" style="37" customWidth="1"/>
    <col min="9740" max="9740" width="11" style="37" customWidth="1"/>
    <col min="9741" max="9741" width="22.42578125" style="37" customWidth="1"/>
    <col min="9742" max="9742" width="13.28515625" style="37" customWidth="1"/>
    <col min="9743" max="9743" width="18.5703125" style="37" customWidth="1"/>
    <col min="9744" max="9983" width="9.140625" style="37"/>
    <col min="9984" max="9984" width="4.140625" style="37" customWidth="1"/>
    <col min="9985" max="9985" width="51.5703125" style="37" customWidth="1"/>
    <col min="9986" max="9986" width="15.140625" style="37" customWidth="1"/>
    <col min="9987" max="9987" width="6.7109375" style="37" customWidth="1"/>
    <col min="9988" max="9988" width="6.85546875" style="37" customWidth="1"/>
    <col min="9989" max="9989" width="9.7109375" style="37" customWidth="1"/>
    <col min="9990" max="9990" width="11" style="37" customWidth="1"/>
    <col min="9991" max="9991" width="7.140625" style="37" customWidth="1"/>
    <col min="9992" max="9992" width="9.85546875" style="37" bestFit="1" customWidth="1"/>
    <col min="9993" max="9993" width="12.42578125" style="37" customWidth="1"/>
    <col min="9994" max="9994" width="7.42578125" style="37" customWidth="1"/>
    <col min="9995" max="9995" width="9.5703125" style="37" customWidth="1"/>
    <col min="9996" max="9996" width="11" style="37" customWidth="1"/>
    <col min="9997" max="9997" width="22.42578125" style="37" customWidth="1"/>
    <col min="9998" max="9998" width="13.28515625" style="37" customWidth="1"/>
    <col min="9999" max="9999" width="18.5703125" style="37" customWidth="1"/>
    <col min="10000" max="10239" width="9.140625" style="37"/>
    <col min="10240" max="10240" width="4.140625" style="37" customWidth="1"/>
    <col min="10241" max="10241" width="51.5703125" style="37" customWidth="1"/>
    <col min="10242" max="10242" width="15.140625" style="37" customWidth="1"/>
    <col min="10243" max="10243" width="6.7109375" style="37" customWidth="1"/>
    <col min="10244" max="10244" width="6.85546875" style="37" customWidth="1"/>
    <col min="10245" max="10245" width="9.7109375" style="37" customWidth="1"/>
    <col min="10246" max="10246" width="11" style="37" customWidth="1"/>
    <col min="10247" max="10247" width="7.140625" style="37" customWidth="1"/>
    <col min="10248" max="10248" width="9.85546875" style="37" bestFit="1" customWidth="1"/>
    <col min="10249" max="10249" width="12.42578125" style="37" customWidth="1"/>
    <col min="10250" max="10250" width="7.42578125" style="37" customWidth="1"/>
    <col min="10251" max="10251" width="9.5703125" style="37" customWidth="1"/>
    <col min="10252" max="10252" width="11" style="37" customWidth="1"/>
    <col min="10253" max="10253" width="22.42578125" style="37" customWidth="1"/>
    <col min="10254" max="10254" width="13.28515625" style="37" customWidth="1"/>
    <col min="10255" max="10255" width="18.5703125" style="37" customWidth="1"/>
    <col min="10256" max="10495" width="9.140625" style="37"/>
    <col min="10496" max="10496" width="4.140625" style="37" customWidth="1"/>
    <col min="10497" max="10497" width="51.5703125" style="37" customWidth="1"/>
    <col min="10498" max="10498" width="15.140625" style="37" customWidth="1"/>
    <col min="10499" max="10499" width="6.7109375" style="37" customWidth="1"/>
    <col min="10500" max="10500" width="6.85546875" style="37" customWidth="1"/>
    <col min="10501" max="10501" width="9.7109375" style="37" customWidth="1"/>
    <col min="10502" max="10502" width="11" style="37" customWidth="1"/>
    <col min="10503" max="10503" width="7.140625" style="37" customWidth="1"/>
    <col min="10504" max="10504" width="9.85546875" style="37" bestFit="1" customWidth="1"/>
    <col min="10505" max="10505" width="12.42578125" style="37" customWidth="1"/>
    <col min="10506" max="10506" width="7.42578125" style="37" customWidth="1"/>
    <col min="10507" max="10507" width="9.5703125" style="37" customWidth="1"/>
    <col min="10508" max="10508" width="11" style="37" customWidth="1"/>
    <col min="10509" max="10509" width="22.42578125" style="37" customWidth="1"/>
    <col min="10510" max="10510" width="13.28515625" style="37" customWidth="1"/>
    <col min="10511" max="10511" width="18.5703125" style="37" customWidth="1"/>
    <col min="10512" max="10751" width="9.140625" style="37"/>
    <col min="10752" max="10752" width="4.140625" style="37" customWidth="1"/>
    <col min="10753" max="10753" width="51.5703125" style="37" customWidth="1"/>
    <col min="10754" max="10754" width="15.140625" style="37" customWidth="1"/>
    <col min="10755" max="10755" width="6.7109375" style="37" customWidth="1"/>
    <col min="10756" max="10756" width="6.85546875" style="37" customWidth="1"/>
    <col min="10757" max="10757" width="9.7109375" style="37" customWidth="1"/>
    <col min="10758" max="10758" width="11" style="37" customWidth="1"/>
    <col min="10759" max="10759" width="7.140625" style="37" customWidth="1"/>
    <col min="10760" max="10760" width="9.85546875" style="37" bestFit="1" customWidth="1"/>
    <col min="10761" max="10761" width="12.42578125" style="37" customWidth="1"/>
    <col min="10762" max="10762" width="7.42578125" style="37" customWidth="1"/>
    <col min="10763" max="10763" width="9.5703125" style="37" customWidth="1"/>
    <col min="10764" max="10764" width="11" style="37" customWidth="1"/>
    <col min="10765" max="10765" width="22.42578125" style="37" customWidth="1"/>
    <col min="10766" max="10766" width="13.28515625" style="37" customWidth="1"/>
    <col min="10767" max="10767" width="18.5703125" style="37" customWidth="1"/>
    <col min="10768" max="11007" width="9.140625" style="37"/>
    <col min="11008" max="11008" width="4.140625" style="37" customWidth="1"/>
    <col min="11009" max="11009" width="51.5703125" style="37" customWidth="1"/>
    <col min="11010" max="11010" width="15.140625" style="37" customWidth="1"/>
    <col min="11011" max="11011" width="6.7109375" style="37" customWidth="1"/>
    <col min="11012" max="11012" width="6.85546875" style="37" customWidth="1"/>
    <col min="11013" max="11013" width="9.7109375" style="37" customWidth="1"/>
    <col min="11014" max="11014" width="11" style="37" customWidth="1"/>
    <col min="11015" max="11015" width="7.140625" style="37" customWidth="1"/>
    <col min="11016" max="11016" width="9.85546875" style="37" bestFit="1" customWidth="1"/>
    <col min="11017" max="11017" width="12.42578125" style="37" customWidth="1"/>
    <col min="11018" max="11018" width="7.42578125" style="37" customWidth="1"/>
    <col min="11019" max="11019" width="9.5703125" style="37" customWidth="1"/>
    <col min="11020" max="11020" width="11" style="37" customWidth="1"/>
    <col min="11021" max="11021" width="22.42578125" style="37" customWidth="1"/>
    <col min="11022" max="11022" width="13.28515625" style="37" customWidth="1"/>
    <col min="11023" max="11023" width="18.5703125" style="37" customWidth="1"/>
    <col min="11024" max="11263" width="9.140625" style="37"/>
    <col min="11264" max="11264" width="4.140625" style="37" customWidth="1"/>
    <col min="11265" max="11265" width="51.5703125" style="37" customWidth="1"/>
    <col min="11266" max="11266" width="15.140625" style="37" customWidth="1"/>
    <col min="11267" max="11267" width="6.7109375" style="37" customWidth="1"/>
    <col min="11268" max="11268" width="6.85546875" style="37" customWidth="1"/>
    <col min="11269" max="11269" width="9.7109375" style="37" customWidth="1"/>
    <col min="11270" max="11270" width="11" style="37" customWidth="1"/>
    <col min="11271" max="11271" width="7.140625" style="37" customWidth="1"/>
    <col min="11272" max="11272" width="9.85546875" style="37" bestFit="1" customWidth="1"/>
    <col min="11273" max="11273" width="12.42578125" style="37" customWidth="1"/>
    <col min="11274" max="11274" width="7.42578125" style="37" customWidth="1"/>
    <col min="11275" max="11275" width="9.5703125" style="37" customWidth="1"/>
    <col min="11276" max="11276" width="11" style="37" customWidth="1"/>
    <col min="11277" max="11277" width="22.42578125" style="37" customWidth="1"/>
    <col min="11278" max="11278" width="13.28515625" style="37" customWidth="1"/>
    <col min="11279" max="11279" width="18.5703125" style="37" customWidth="1"/>
    <col min="11280" max="11519" width="9.140625" style="37"/>
    <col min="11520" max="11520" width="4.140625" style="37" customWidth="1"/>
    <col min="11521" max="11521" width="51.5703125" style="37" customWidth="1"/>
    <col min="11522" max="11522" width="15.140625" style="37" customWidth="1"/>
    <col min="11523" max="11523" width="6.7109375" style="37" customWidth="1"/>
    <col min="11524" max="11524" width="6.85546875" style="37" customWidth="1"/>
    <col min="11525" max="11525" width="9.7109375" style="37" customWidth="1"/>
    <col min="11526" max="11526" width="11" style="37" customWidth="1"/>
    <col min="11527" max="11527" width="7.140625" style="37" customWidth="1"/>
    <col min="11528" max="11528" width="9.85546875" style="37" bestFit="1" customWidth="1"/>
    <col min="11529" max="11529" width="12.42578125" style="37" customWidth="1"/>
    <col min="11530" max="11530" width="7.42578125" style="37" customWidth="1"/>
    <col min="11531" max="11531" width="9.5703125" style="37" customWidth="1"/>
    <col min="11532" max="11532" width="11" style="37" customWidth="1"/>
    <col min="11533" max="11533" width="22.42578125" style="37" customWidth="1"/>
    <col min="11534" max="11534" width="13.28515625" style="37" customWidth="1"/>
    <col min="11535" max="11535" width="18.5703125" style="37" customWidth="1"/>
    <col min="11536" max="11775" width="9.140625" style="37"/>
    <col min="11776" max="11776" width="4.140625" style="37" customWidth="1"/>
    <col min="11777" max="11777" width="51.5703125" style="37" customWidth="1"/>
    <col min="11778" max="11778" width="15.140625" style="37" customWidth="1"/>
    <col min="11779" max="11779" width="6.7109375" style="37" customWidth="1"/>
    <col min="11780" max="11780" width="6.85546875" style="37" customWidth="1"/>
    <col min="11781" max="11781" width="9.7109375" style="37" customWidth="1"/>
    <col min="11782" max="11782" width="11" style="37" customWidth="1"/>
    <col min="11783" max="11783" width="7.140625" style="37" customWidth="1"/>
    <col min="11784" max="11784" width="9.85546875" style="37" bestFit="1" customWidth="1"/>
    <col min="11785" max="11785" width="12.42578125" style="37" customWidth="1"/>
    <col min="11786" max="11786" width="7.42578125" style="37" customWidth="1"/>
    <col min="11787" max="11787" width="9.5703125" style="37" customWidth="1"/>
    <col min="11788" max="11788" width="11" style="37" customWidth="1"/>
    <col min="11789" max="11789" width="22.42578125" style="37" customWidth="1"/>
    <col min="11790" max="11790" width="13.28515625" style="37" customWidth="1"/>
    <col min="11791" max="11791" width="18.5703125" style="37" customWidth="1"/>
    <col min="11792" max="12031" width="9.140625" style="37"/>
    <col min="12032" max="12032" width="4.140625" style="37" customWidth="1"/>
    <col min="12033" max="12033" width="51.5703125" style="37" customWidth="1"/>
    <col min="12034" max="12034" width="15.140625" style="37" customWidth="1"/>
    <col min="12035" max="12035" width="6.7109375" style="37" customWidth="1"/>
    <col min="12036" max="12036" width="6.85546875" style="37" customWidth="1"/>
    <col min="12037" max="12037" width="9.7109375" style="37" customWidth="1"/>
    <col min="12038" max="12038" width="11" style="37" customWidth="1"/>
    <col min="12039" max="12039" width="7.140625" style="37" customWidth="1"/>
    <col min="12040" max="12040" width="9.85546875" style="37" bestFit="1" customWidth="1"/>
    <col min="12041" max="12041" width="12.42578125" style="37" customWidth="1"/>
    <col min="12042" max="12042" width="7.42578125" style="37" customWidth="1"/>
    <col min="12043" max="12043" width="9.5703125" style="37" customWidth="1"/>
    <col min="12044" max="12044" width="11" style="37" customWidth="1"/>
    <col min="12045" max="12045" width="22.42578125" style="37" customWidth="1"/>
    <col min="12046" max="12046" width="13.28515625" style="37" customWidth="1"/>
    <col min="12047" max="12047" width="18.5703125" style="37" customWidth="1"/>
    <col min="12048" max="12287" width="9.140625" style="37"/>
    <col min="12288" max="12288" width="4.140625" style="37" customWidth="1"/>
    <col min="12289" max="12289" width="51.5703125" style="37" customWidth="1"/>
    <col min="12290" max="12290" width="15.140625" style="37" customWidth="1"/>
    <col min="12291" max="12291" width="6.7109375" style="37" customWidth="1"/>
    <col min="12292" max="12292" width="6.85546875" style="37" customWidth="1"/>
    <col min="12293" max="12293" width="9.7109375" style="37" customWidth="1"/>
    <col min="12294" max="12294" width="11" style="37" customWidth="1"/>
    <col min="12295" max="12295" width="7.140625" style="37" customWidth="1"/>
    <col min="12296" max="12296" width="9.85546875" style="37" bestFit="1" customWidth="1"/>
    <col min="12297" max="12297" width="12.42578125" style="37" customWidth="1"/>
    <col min="12298" max="12298" width="7.42578125" style="37" customWidth="1"/>
    <col min="12299" max="12299" width="9.5703125" style="37" customWidth="1"/>
    <col min="12300" max="12300" width="11" style="37" customWidth="1"/>
    <col min="12301" max="12301" width="22.42578125" style="37" customWidth="1"/>
    <col min="12302" max="12302" width="13.28515625" style="37" customWidth="1"/>
    <col min="12303" max="12303" width="18.5703125" style="37" customWidth="1"/>
    <col min="12304" max="12543" width="9.140625" style="37"/>
    <col min="12544" max="12544" width="4.140625" style="37" customWidth="1"/>
    <col min="12545" max="12545" width="51.5703125" style="37" customWidth="1"/>
    <col min="12546" max="12546" width="15.140625" style="37" customWidth="1"/>
    <col min="12547" max="12547" width="6.7109375" style="37" customWidth="1"/>
    <col min="12548" max="12548" width="6.85546875" style="37" customWidth="1"/>
    <col min="12549" max="12549" width="9.7109375" style="37" customWidth="1"/>
    <col min="12550" max="12550" width="11" style="37" customWidth="1"/>
    <col min="12551" max="12551" width="7.140625" style="37" customWidth="1"/>
    <col min="12552" max="12552" width="9.85546875" style="37" bestFit="1" customWidth="1"/>
    <col min="12553" max="12553" width="12.42578125" style="37" customWidth="1"/>
    <col min="12554" max="12554" width="7.42578125" style="37" customWidth="1"/>
    <col min="12555" max="12555" width="9.5703125" style="37" customWidth="1"/>
    <col min="12556" max="12556" width="11" style="37" customWidth="1"/>
    <col min="12557" max="12557" width="22.42578125" style="37" customWidth="1"/>
    <col min="12558" max="12558" width="13.28515625" style="37" customWidth="1"/>
    <col min="12559" max="12559" width="18.5703125" style="37" customWidth="1"/>
    <col min="12560" max="12799" width="9.140625" style="37"/>
    <col min="12800" max="12800" width="4.140625" style="37" customWidth="1"/>
    <col min="12801" max="12801" width="51.5703125" style="37" customWidth="1"/>
    <col min="12802" max="12802" width="15.140625" style="37" customWidth="1"/>
    <col min="12803" max="12803" width="6.7109375" style="37" customWidth="1"/>
    <col min="12804" max="12804" width="6.85546875" style="37" customWidth="1"/>
    <col min="12805" max="12805" width="9.7109375" style="37" customWidth="1"/>
    <col min="12806" max="12806" width="11" style="37" customWidth="1"/>
    <col min="12807" max="12807" width="7.140625" style="37" customWidth="1"/>
    <col min="12808" max="12808" width="9.85546875" style="37" bestFit="1" customWidth="1"/>
    <col min="12809" max="12809" width="12.42578125" style="37" customWidth="1"/>
    <col min="12810" max="12810" width="7.42578125" style="37" customWidth="1"/>
    <col min="12811" max="12811" width="9.5703125" style="37" customWidth="1"/>
    <col min="12812" max="12812" width="11" style="37" customWidth="1"/>
    <col min="12813" max="12813" width="22.42578125" style="37" customWidth="1"/>
    <col min="12814" max="12814" width="13.28515625" style="37" customWidth="1"/>
    <col min="12815" max="12815" width="18.5703125" style="37" customWidth="1"/>
    <col min="12816" max="13055" width="9.140625" style="37"/>
    <col min="13056" max="13056" width="4.140625" style="37" customWidth="1"/>
    <col min="13057" max="13057" width="51.5703125" style="37" customWidth="1"/>
    <col min="13058" max="13058" width="15.140625" style="37" customWidth="1"/>
    <col min="13059" max="13059" width="6.7109375" style="37" customWidth="1"/>
    <col min="13060" max="13060" width="6.85546875" style="37" customWidth="1"/>
    <col min="13061" max="13061" width="9.7109375" style="37" customWidth="1"/>
    <col min="13062" max="13062" width="11" style="37" customWidth="1"/>
    <col min="13063" max="13063" width="7.140625" style="37" customWidth="1"/>
    <col min="13064" max="13064" width="9.85546875" style="37" bestFit="1" customWidth="1"/>
    <col min="13065" max="13065" width="12.42578125" style="37" customWidth="1"/>
    <col min="13066" max="13066" width="7.42578125" style="37" customWidth="1"/>
    <col min="13067" max="13067" width="9.5703125" style="37" customWidth="1"/>
    <col min="13068" max="13068" width="11" style="37" customWidth="1"/>
    <col min="13069" max="13069" width="22.42578125" style="37" customWidth="1"/>
    <col min="13070" max="13070" width="13.28515625" style="37" customWidth="1"/>
    <col min="13071" max="13071" width="18.5703125" style="37" customWidth="1"/>
    <col min="13072" max="13311" width="9.140625" style="37"/>
    <col min="13312" max="13312" width="4.140625" style="37" customWidth="1"/>
    <col min="13313" max="13313" width="51.5703125" style="37" customWidth="1"/>
    <col min="13314" max="13314" width="15.140625" style="37" customWidth="1"/>
    <col min="13315" max="13315" width="6.7109375" style="37" customWidth="1"/>
    <col min="13316" max="13316" width="6.85546875" style="37" customWidth="1"/>
    <col min="13317" max="13317" width="9.7109375" style="37" customWidth="1"/>
    <col min="13318" max="13318" width="11" style="37" customWidth="1"/>
    <col min="13319" max="13319" width="7.140625" style="37" customWidth="1"/>
    <col min="13320" max="13320" width="9.85546875" style="37" bestFit="1" customWidth="1"/>
    <col min="13321" max="13321" width="12.42578125" style="37" customWidth="1"/>
    <col min="13322" max="13322" width="7.42578125" style="37" customWidth="1"/>
    <col min="13323" max="13323" width="9.5703125" style="37" customWidth="1"/>
    <col min="13324" max="13324" width="11" style="37" customWidth="1"/>
    <col min="13325" max="13325" width="22.42578125" style="37" customWidth="1"/>
    <col min="13326" max="13326" width="13.28515625" style="37" customWidth="1"/>
    <col min="13327" max="13327" width="18.5703125" style="37" customWidth="1"/>
    <col min="13328" max="13567" width="9.140625" style="37"/>
    <col min="13568" max="13568" width="4.140625" style="37" customWidth="1"/>
    <col min="13569" max="13569" width="51.5703125" style="37" customWidth="1"/>
    <col min="13570" max="13570" width="15.140625" style="37" customWidth="1"/>
    <col min="13571" max="13571" width="6.7109375" style="37" customWidth="1"/>
    <col min="13572" max="13572" width="6.85546875" style="37" customWidth="1"/>
    <col min="13573" max="13573" width="9.7109375" style="37" customWidth="1"/>
    <col min="13574" max="13574" width="11" style="37" customWidth="1"/>
    <col min="13575" max="13575" width="7.140625" style="37" customWidth="1"/>
    <col min="13576" max="13576" width="9.85546875" style="37" bestFit="1" customWidth="1"/>
    <col min="13577" max="13577" width="12.42578125" style="37" customWidth="1"/>
    <col min="13578" max="13578" width="7.42578125" style="37" customWidth="1"/>
    <col min="13579" max="13579" width="9.5703125" style="37" customWidth="1"/>
    <col min="13580" max="13580" width="11" style="37" customWidth="1"/>
    <col min="13581" max="13581" width="22.42578125" style="37" customWidth="1"/>
    <col min="13582" max="13582" width="13.28515625" style="37" customWidth="1"/>
    <col min="13583" max="13583" width="18.5703125" style="37" customWidth="1"/>
    <col min="13584" max="13823" width="9.140625" style="37"/>
    <col min="13824" max="13824" width="4.140625" style="37" customWidth="1"/>
    <col min="13825" max="13825" width="51.5703125" style="37" customWidth="1"/>
    <col min="13826" max="13826" width="15.140625" style="37" customWidth="1"/>
    <col min="13827" max="13827" width="6.7109375" style="37" customWidth="1"/>
    <col min="13828" max="13828" width="6.85546875" style="37" customWidth="1"/>
    <col min="13829" max="13829" width="9.7109375" style="37" customWidth="1"/>
    <col min="13830" max="13830" width="11" style="37" customWidth="1"/>
    <col min="13831" max="13831" width="7.140625" style="37" customWidth="1"/>
    <col min="13832" max="13832" width="9.85546875" style="37" bestFit="1" customWidth="1"/>
    <col min="13833" max="13833" width="12.42578125" style="37" customWidth="1"/>
    <col min="13834" max="13834" width="7.42578125" style="37" customWidth="1"/>
    <col min="13835" max="13835" width="9.5703125" style="37" customWidth="1"/>
    <col min="13836" max="13836" width="11" style="37" customWidth="1"/>
    <col min="13837" max="13837" width="22.42578125" style="37" customWidth="1"/>
    <col min="13838" max="13838" width="13.28515625" style="37" customWidth="1"/>
    <col min="13839" max="13839" width="18.5703125" style="37" customWidth="1"/>
    <col min="13840" max="14079" width="9.140625" style="37"/>
    <col min="14080" max="14080" width="4.140625" style="37" customWidth="1"/>
    <col min="14081" max="14081" width="51.5703125" style="37" customWidth="1"/>
    <col min="14082" max="14082" width="15.140625" style="37" customWidth="1"/>
    <col min="14083" max="14083" width="6.7109375" style="37" customWidth="1"/>
    <col min="14084" max="14084" width="6.85546875" style="37" customWidth="1"/>
    <col min="14085" max="14085" width="9.7109375" style="37" customWidth="1"/>
    <col min="14086" max="14086" width="11" style="37" customWidth="1"/>
    <col min="14087" max="14087" width="7.140625" style="37" customWidth="1"/>
    <col min="14088" max="14088" width="9.85546875" style="37" bestFit="1" customWidth="1"/>
    <col min="14089" max="14089" width="12.42578125" style="37" customWidth="1"/>
    <col min="14090" max="14090" width="7.42578125" style="37" customWidth="1"/>
    <col min="14091" max="14091" width="9.5703125" style="37" customWidth="1"/>
    <col min="14092" max="14092" width="11" style="37" customWidth="1"/>
    <col min="14093" max="14093" width="22.42578125" style="37" customWidth="1"/>
    <col min="14094" max="14094" width="13.28515625" style="37" customWidth="1"/>
    <col min="14095" max="14095" width="18.5703125" style="37" customWidth="1"/>
    <col min="14096" max="14335" width="9.140625" style="37"/>
    <col min="14336" max="14336" width="4.140625" style="37" customWidth="1"/>
    <col min="14337" max="14337" width="51.5703125" style="37" customWidth="1"/>
    <col min="14338" max="14338" width="15.140625" style="37" customWidth="1"/>
    <col min="14339" max="14339" width="6.7109375" style="37" customWidth="1"/>
    <col min="14340" max="14340" width="6.85546875" style="37" customWidth="1"/>
    <col min="14341" max="14341" width="9.7109375" style="37" customWidth="1"/>
    <col min="14342" max="14342" width="11" style="37" customWidth="1"/>
    <col min="14343" max="14343" width="7.140625" style="37" customWidth="1"/>
    <col min="14344" max="14344" width="9.85546875" style="37" bestFit="1" customWidth="1"/>
    <col min="14345" max="14345" width="12.42578125" style="37" customWidth="1"/>
    <col min="14346" max="14346" width="7.42578125" style="37" customWidth="1"/>
    <col min="14347" max="14347" width="9.5703125" style="37" customWidth="1"/>
    <col min="14348" max="14348" width="11" style="37" customWidth="1"/>
    <col min="14349" max="14349" width="22.42578125" style="37" customWidth="1"/>
    <col min="14350" max="14350" width="13.28515625" style="37" customWidth="1"/>
    <col min="14351" max="14351" width="18.5703125" style="37" customWidth="1"/>
    <col min="14352" max="14591" width="9.140625" style="37"/>
    <col min="14592" max="14592" width="4.140625" style="37" customWidth="1"/>
    <col min="14593" max="14593" width="51.5703125" style="37" customWidth="1"/>
    <col min="14594" max="14594" width="15.140625" style="37" customWidth="1"/>
    <col min="14595" max="14595" width="6.7109375" style="37" customWidth="1"/>
    <col min="14596" max="14596" width="6.85546875" style="37" customWidth="1"/>
    <col min="14597" max="14597" width="9.7109375" style="37" customWidth="1"/>
    <col min="14598" max="14598" width="11" style="37" customWidth="1"/>
    <col min="14599" max="14599" width="7.140625" style="37" customWidth="1"/>
    <col min="14600" max="14600" width="9.85546875" style="37" bestFit="1" customWidth="1"/>
    <col min="14601" max="14601" width="12.42578125" style="37" customWidth="1"/>
    <col min="14602" max="14602" width="7.42578125" style="37" customWidth="1"/>
    <col min="14603" max="14603" width="9.5703125" style="37" customWidth="1"/>
    <col min="14604" max="14604" width="11" style="37" customWidth="1"/>
    <col min="14605" max="14605" width="22.42578125" style="37" customWidth="1"/>
    <col min="14606" max="14606" width="13.28515625" style="37" customWidth="1"/>
    <col min="14607" max="14607" width="18.5703125" style="37" customWidth="1"/>
    <col min="14608" max="14847" width="9.140625" style="37"/>
    <col min="14848" max="14848" width="4.140625" style="37" customWidth="1"/>
    <col min="14849" max="14849" width="51.5703125" style="37" customWidth="1"/>
    <col min="14850" max="14850" width="15.140625" style="37" customWidth="1"/>
    <col min="14851" max="14851" width="6.7109375" style="37" customWidth="1"/>
    <col min="14852" max="14852" width="6.85546875" style="37" customWidth="1"/>
    <col min="14853" max="14853" width="9.7109375" style="37" customWidth="1"/>
    <col min="14854" max="14854" width="11" style="37" customWidth="1"/>
    <col min="14855" max="14855" width="7.140625" style="37" customWidth="1"/>
    <col min="14856" max="14856" width="9.85546875" style="37" bestFit="1" customWidth="1"/>
    <col min="14857" max="14857" width="12.42578125" style="37" customWidth="1"/>
    <col min="14858" max="14858" width="7.42578125" style="37" customWidth="1"/>
    <col min="14859" max="14859" width="9.5703125" style="37" customWidth="1"/>
    <col min="14860" max="14860" width="11" style="37" customWidth="1"/>
    <col min="14861" max="14861" width="22.42578125" style="37" customWidth="1"/>
    <col min="14862" max="14862" width="13.28515625" style="37" customWidth="1"/>
    <col min="14863" max="14863" width="18.5703125" style="37" customWidth="1"/>
    <col min="14864" max="15103" width="9.140625" style="37"/>
    <col min="15104" max="15104" width="4.140625" style="37" customWidth="1"/>
    <col min="15105" max="15105" width="51.5703125" style="37" customWidth="1"/>
    <col min="15106" max="15106" width="15.140625" style="37" customWidth="1"/>
    <col min="15107" max="15107" width="6.7109375" style="37" customWidth="1"/>
    <col min="15108" max="15108" width="6.85546875" style="37" customWidth="1"/>
    <col min="15109" max="15109" width="9.7109375" style="37" customWidth="1"/>
    <col min="15110" max="15110" width="11" style="37" customWidth="1"/>
    <col min="15111" max="15111" width="7.140625" style="37" customWidth="1"/>
    <col min="15112" max="15112" width="9.85546875" style="37" bestFit="1" customWidth="1"/>
    <col min="15113" max="15113" width="12.42578125" style="37" customWidth="1"/>
    <col min="15114" max="15114" width="7.42578125" style="37" customWidth="1"/>
    <col min="15115" max="15115" width="9.5703125" style="37" customWidth="1"/>
    <col min="15116" max="15116" width="11" style="37" customWidth="1"/>
    <col min="15117" max="15117" width="22.42578125" style="37" customWidth="1"/>
    <col min="15118" max="15118" width="13.28515625" style="37" customWidth="1"/>
    <col min="15119" max="15119" width="18.5703125" style="37" customWidth="1"/>
    <col min="15120" max="15359" width="9.140625" style="37"/>
    <col min="15360" max="15360" width="4.140625" style="37" customWidth="1"/>
    <col min="15361" max="15361" width="51.5703125" style="37" customWidth="1"/>
    <col min="15362" max="15362" width="15.140625" style="37" customWidth="1"/>
    <col min="15363" max="15363" width="6.7109375" style="37" customWidth="1"/>
    <col min="15364" max="15364" width="6.85546875" style="37" customWidth="1"/>
    <col min="15365" max="15365" width="9.7109375" style="37" customWidth="1"/>
    <col min="15366" max="15366" width="11" style="37" customWidth="1"/>
    <col min="15367" max="15367" width="7.140625" style="37" customWidth="1"/>
    <col min="15368" max="15368" width="9.85546875" style="37" bestFit="1" customWidth="1"/>
    <col min="15369" max="15369" width="12.42578125" style="37" customWidth="1"/>
    <col min="15370" max="15370" width="7.42578125" style="37" customWidth="1"/>
    <col min="15371" max="15371" width="9.5703125" style="37" customWidth="1"/>
    <col min="15372" max="15372" width="11" style="37" customWidth="1"/>
    <col min="15373" max="15373" width="22.42578125" style="37" customWidth="1"/>
    <col min="15374" max="15374" width="13.28515625" style="37" customWidth="1"/>
    <col min="15375" max="15375" width="18.5703125" style="37" customWidth="1"/>
    <col min="15376" max="15615" width="9.140625" style="37"/>
    <col min="15616" max="15616" width="4.140625" style="37" customWidth="1"/>
    <col min="15617" max="15617" width="51.5703125" style="37" customWidth="1"/>
    <col min="15618" max="15618" width="15.140625" style="37" customWidth="1"/>
    <col min="15619" max="15619" width="6.7109375" style="37" customWidth="1"/>
    <col min="15620" max="15620" width="6.85546875" style="37" customWidth="1"/>
    <col min="15621" max="15621" width="9.7109375" style="37" customWidth="1"/>
    <col min="15622" max="15622" width="11" style="37" customWidth="1"/>
    <col min="15623" max="15623" width="7.140625" style="37" customWidth="1"/>
    <col min="15624" max="15624" width="9.85546875" style="37" bestFit="1" customWidth="1"/>
    <col min="15625" max="15625" width="12.42578125" style="37" customWidth="1"/>
    <col min="15626" max="15626" width="7.42578125" style="37" customWidth="1"/>
    <col min="15627" max="15627" width="9.5703125" style="37" customWidth="1"/>
    <col min="15628" max="15628" width="11" style="37" customWidth="1"/>
    <col min="15629" max="15629" width="22.42578125" style="37" customWidth="1"/>
    <col min="15630" max="15630" width="13.28515625" style="37" customWidth="1"/>
    <col min="15631" max="15631" width="18.5703125" style="37" customWidth="1"/>
    <col min="15632" max="15871" width="9.140625" style="37"/>
    <col min="15872" max="15872" width="4.140625" style="37" customWidth="1"/>
    <col min="15873" max="15873" width="51.5703125" style="37" customWidth="1"/>
    <col min="15874" max="15874" width="15.140625" style="37" customWidth="1"/>
    <col min="15875" max="15875" width="6.7109375" style="37" customWidth="1"/>
    <col min="15876" max="15876" width="6.85546875" style="37" customWidth="1"/>
    <col min="15877" max="15877" width="9.7109375" style="37" customWidth="1"/>
    <col min="15878" max="15878" width="11" style="37" customWidth="1"/>
    <col min="15879" max="15879" width="7.140625" style="37" customWidth="1"/>
    <col min="15880" max="15880" width="9.85546875" style="37" bestFit="1" customWidth="1"/>
    <col min="15881" max="15881" width="12.42578125" style="37" customWidth="1"/>
    <col min="15882" max="15882" width="7.42578125" style="37" customWidth="1"/>
    <col min="15883" max="15883" width="9.5703125" style="37" customWidth="1"/>
    <col min="15884" max="15884" width="11" style="37" customWidth="1"/>
    <col min="15885" max="15885" width="22.42578125" style="37" customWidth="1"/>
    <col min="15886" max="15886" width="13.28515625" style="37" customWidth="1"/>
    <col min="15887" max="15887" width="18.5703125" style="37" customWidth="1"/>
    <col min="15888" max="16127" width="9.140625" style="37"/>
    <col min="16128" max="16128" width="4.140625" style="37" customWidth="1"/>
    <col min="16129" max="16129" width="51.5703125" style="37" customWidth="1"/>
    <col min="16130" max="16130" width="15.140625" style="37" customWidth="1"/>
    <col min="16131" max="16131" width="6.7109375" style="37" customWidth="1"/>
    <col min="16132" max="16132" width="6.85546875" style="37" customWidth="1"/>
    <col min="16133" max="16133" width="9.7109375" style="37" customWidth="1"/>
    <col min="16134" max="16134" width="11" style="37" customWidth="1"/>
    <col min="16135" max="16135" width="7.140625" style="37" customWidth="1"/>
    <col min="16136" max="16136" width="9.85546875" style="37" bestFit="1" customWidth="1"/>
    <col min="16137" max="16137" width="12.42578125" style="37" customWidth="1"/>
    <col min="16138" max="16138" width="7.42578125" style="37" customWidth="1"/>
    <col min="16139" max="16139" width="9.5703125" style="37" customWidth="1"/>
    <col min="16140" max="16140" width="11" style="37" customWidth="1"/>
    <col min="16141" max="16141" width="22.42578125" style="37" customWidth="1"/>
    <col min="16142" max="16142" width="13.28515625" style="37" customWidth="1"/>
    <col min="16143" max="16143" width="18.5703125" style="37" customWidth="1"/>
    <col min="16144" max="16384" width="9.140625" style="37"/>
  </cols>
  <sheetData>
    <row r="1" spans="1:15" ht="21.75" customHeight="1">
      <c r="B1" s="57"/>
      <c r="C1" s="979" t="s">
        <v>116</v>
      </c>
      <c r="D1" s="979"/>
      <c r="E1" s="979"/>
      <c r="F1" s="979"/>
      <c r="G1" s="38"/>
      <c r="H1" s="57"/>
      <c r="I1" s="57"/>
      <c r="J1" s="57"/>
    </row>
    <row r="2" spans="1:15" ht="18" customHeight="1">
      <c r="K2" s="992" t="s">
        <v>1</v>
      </c>
      <c r="L2" s="992"/>
    </row>
    <row r="3" spans="1:15" ht="33" customHeight="1">
      <c r="B3" s="993" t="s">
        <v>117</v>
      </c>
      <c r="C3" s="993"/>
      <c r="D3" s="993"/>
      <c r="E3" s="993"/>
      <c r="F3" s="993"/>
      <c r="G3" s="993"/>
      <c r="H3" s="993"/>
      <c r="I3" s="993"/>
      <c r="J3" s="59"/>
      <c r="K3" s="60"/>
      <c r="L3" s="60"/>
      <c r="M3" s="60"/>
    </row>
    <row r="4" spans="1:15" ht="14.25" customHeight="1">
      <c r="A4" s="61"/>
      <c r="B4" s="62"/>
      <c r="C4" s="63"/>
      <c r="D4" s="62"/>
      <c r="E4" s="62"/>
      <c r="F4" s="62"/>
      <c r="G4" s="62"/>
      <c r="H4" s="62"/>
    </row>
    <row r="5" spans="1:15" s="64" customFormat="1" ht="34.5" customHeight="1">
      <c r="A5" s="986" t="s">
        <v>3</v>
      </c>
      <c r="B5" s="986" t="s">
        <v>4</v>
      </c>
      <c r="C5" s="984" t="s">
        <v>5</v>
      </c>
      <c r="D5" s="986" t="s">
        <v>6</v>
      </c>
      <c r="E5" s="986" t="s">
        <v>7</v>
      </c>
      <c r="F5" s="986"/>
      <c r="G5" s="986"/>
      <c r="H5" s="986" t="s">
        <v>118</v>
      </c>
      <c r="I5" s="986"/>
      <c r="J5" s="986"/>
      <c r="K5" s="994" t="s">
        <v>9</v>
      </c>
      <c r="L5" s="995"/>
      <c r="M5" s="996"/>
    </row>
    <row r="6" spans="1:15" ht="22.5" customHeight="1">
      <c r="A6" s="986"/>
      <c r="B6" s="986"/>
      <c r="C6" s="985"/>
      <c r="D6" s="986"/>
      <c r="E6" s="96" t="s">
        <v>10</v>
      </c>
      <c r="F6" s="96" t="s">
        <v>13</v>
      </c>
      <c r="G6" s="843" t="s">
        <v>12</v>
      </c>
      <c r="H6" s="96" t="s">
        <v>10</v>
      </c>
      <c r="I6" s="96" t="s">
        <v>13</v>
      </c>
      <c r="J6" s="843" t="s">
        <v>12</v>
      </c>
      <c r="K6" s="671" t="s">
        <v>10</v>
      </c>
      <c r="L6" s="671" t="s">
        <v>13</v>
      </c>
      <c r="M6" s="671" t="s">
        <v>12</v>
      </c>
    </row>
    <row r="7" spans="1:15">
      <c r="A7" s="763">
        <v>1</v>
      </c>
      <c r="B7" s="96">
        <v>2</v>
      </c>
      <c r="C7" s="96">
        <v>3</v>
      </c>
      <c r="D7" s="96">
        <v>4</v>
      </c>
      <c r="E7" s="845">
        <v>5</v>
      </c>
      <c r="F7" s="845">
        <v>6</v>
      </c>
      <c r="G7" s="845">
        <v>7</v>
      </c>
      <c r="H7" s="96">
        <v>8</v>
      </c>
      <c r="I7" s="96">
        <v>9</v>
      </c>
      <c r="J7" s="96">
        <v>10</v>
      </c>
      <c r="K7" s="96">
        <v>11</v>
      </c>
      <c r="L7" s="96">
        <v>12</v>
      </c>
      <c r="M7" s="96">
        <v>13</v>
      </c>
    </row>
    <row r="8" spans="1:15" ht="20.25" customHeight="1">
      <c r="A8" s="989">
        <v>1</v>
      </c>
      <c r="B8" s="103" t="s">
        <v>119</v>
      </c>
      <c r="C8" s="104">
        <v>7130800033</v>
      </c>
      <c r="D8" s="105" t="s">
        <v>15</v>
      </c>
      <c r="E8" s="756">
        <v>2</v>
      </c>
      <c r="F8" s="704">
        <f>VLOOKUP(C8,'SOR RATE'!A:D,4,0)</f>
        <v>4613.6899999999996</v>
      </c>
      <c r="G8" s="704">
        <f>E8*F8</f>
        <v>9227.3799999999992</v>
      </c>
      <c r="H8" s="100"/>
      <c r="I8" s="100"/>
      <c r="J8" s="100"/>
      <c r="K8" s="757"/>
      <c r="L8" s="757"/>
      <c r="M8" s="757"/>
    </row>
    <row r="9" spans="1:15" ht="36" customHeight="1">
      <c r="A9" s="990"/>
      <c r="B9" s="103" t="s">
        <v>120</v>
      </c>
      <c r="C9" s="650">
        <v>7130601958</v>
      </c>
      <c r="D9" s="105" t="s">
        <v>18</v>
      </c>
      <c r="E9" s="100"/>
      <c r="F9" s="704"/>
      <c r="G9" s="101"/>
      <c r="H9" s="100">
        <v>964.6</v>
      </c>
      <c r="I9" s="684">
        <f>VLOOKUP(C9,'SOR RATE'!A:D,4,0)/1000</f>
        <v>61.892180000000003</v>
      </c>
      <c r="J9" s="101">
        <f>I9*H9</f>
        <v>59701.196828000007</v>
      </c>
      <c r="K9" s="757"/>
      <c r="L9" s="757"/>
      <c r="M9" s="757"/>
    </row>
    <row r="10" spans="1:15" ht="19.5" customHeight="1">
      <c r="A10" s="991"/>
      <c r="B10" s="103" t="s">
        <v>121</v>
      </c>
      <c r="C10" s="104">
        <v>7130800002</v>
      </c>
      <c r="D10" s="105" t="s">
        <v>15</v>
      </c>
      <c r="E10" s="100"/>
      <c r="F10" s="704"/>
      <c r="G10" s="101"/>
      <c r="H10" s="100"/>
      <c r="I10" s="684"/>
      <c r="J10" s="101"/>
      <c r="K10" s="682">
        <v>2</v>
      </c>
      <c r="L10" s="101">
        <f>VLOOKUP(C10,'SOR RATE'!A:D,4,0)</f>
        <v>7887.84</v>
      </c>
      <c r="M10" s="101">
        <f>K10*L10</f>
        <v>15775.68</v>
      </c>
      <c r="N10" s="49"/>
      <c r="O10" s="49"/>
    </row>
    <row r="11" spans="1:15" ht="19.5" customHeight="1">
      <c r="A11" s="756">
        <v>2</v>
      </c>
      <c r="B11" s="758" t="s">
        <v>122</v>
      </c>
      <c r="C11" s="104">
        <v>7130810608</v>
      </c>
      <c r="D11" s="756" t="s">
        <v>54</v>
      </c>
      <c r="E11" s="100">
        <v>1</v>
      </c>
      <c r="F11" s="704">
        <f>VLOOKUP(C11,'SOR RATE'!A:D,4,0)</f>
        <v>6629.08</v>
      </c>
      <c r="G11" s="101">
        <f>F11*E11</f>
        <v>6629.08</v>
      </c>
      <c r="H11" s="100">
        <v>1</v>
      </c>
      <c r="I11" s="684">
        <f>VLOOKUP(C11,'SOR RATE'!A:D,4,0)</f>
        <v>6629.08</v>
      </c>
      <c r="J11" s="101">
        <f>I11*H11</f>
        <v>6629.08</v>
      </c>
      <c r="K11" s="682">
        <v>1</v>
      </c>
      <c r="L11" s="101">
        <f>VLOOKUP(C11,'SOR RATE'!A:D,4,0)</f>
        <v>6629.08</v>
      </c>
      <c r="M11" s="101">
        <f>K11*L11</f>
        <v>6629.08</v>
      </c>
    </row>
    <row r="12" spans="1:15" ht="19.5" customHeight="1">
      <c r="A12" s="100">
        <v>3</v>
      </c>
      <c r="B12" s="118" t="s">
        <v>94</v>
      </c>
      <c r="C12" s="104">
        <v>7130820013</v>
      </c>
      <c r="D12" s="100" t="s">
        <v>15</v>
      </c>
      <c r="E12" s="100">
        <v>6</v>
      </c>
      <c r="F12" s="704">
        <f>VLOOKUP(C12,'SOR RATE'!A:D,4,0)</f>
        <v>262.85000000000002</v>
      </c>
      <c r="G12" s="101">
        <f>F12*E12</f>
        <v>1577.1000000000001</v>
      </c>
      <c r="H12" s="100">
        <v>6</v>
      </c>
      <c r="I12" s="684">
        <f>VLOOKUP(C12,'SOR RATE'!A:D,4,0)</f>
        <v>262.85000000000002</v>
      </c>
      <c r="J12" s="101">
        <f>I12*H12</f>
        <v>1577.1000000000001</v>
      </c>
      <c r="K12" s="682">
        <v>6</v>
      </c>
      <c r="L12" s="101">
        <f>VLOOKUP(C12,'SOR RATE'!A:D,4,0)</f>
        <v>262.85000000000002</v>
      </c>
      <c r="M12" s="101">
        <f>K12*L12</f>
        <v>1577.1000000000001</v>
      </c>
      <c r="N12" s="65"/>
      <c r="O12" s="54"/>
    </row>
    <row r="13" spans="1:15" ht="19.5" customHeight="1">
      <c r="A13" s="100">
        <v>4</v>
      </c>
      <c r="B13" s="118" t="s">
        <v>93</v>
      </c>
      <c r="C13" s="650">
        <v>7130820248</v>
      </c>
      <c r="D13" s="100" t="s">
        <v>15</v>
      </c>
      <c r="E13" s="100">
        <v>6</v>
      </c>
      <c r="F13" s="704">
        <f>VLOOKUP(C13,'SOR RATE'!A:D,4,0)</f>
        <v>320.8</v>
      </c>
      <c r="G13" s="101">
        <f>F13*E13</f>
        <v>1924.8000000000002</v>
      </c>
      <c r="H13" s="100">
        <v>6</v>
      </c>
      <c r="I13" s="684">
        <f>VLOOKUP(C13,'SOR RATE'!A:D,4,0)</f>
        <v>320.8</v>
      </c>
      <c r="J13" s="101">
        <f>I13*H13</f>
        <v>1924.8000000000002</v>
      </c>
      <c r="K13" s="682">
        <v>6</v>
      </c>
      <c r="L13" s="101">
        <f>VLOOKUP(C13,'SOR RATE'!A:D,4,0)</f>
        <v>320.8</v>
      </c>
      <c r="M13" s="101">
        <f>K13*L13</f>
        <v>1924.8000000000002</v>
      </c>
    </row>
    <row r="14" spans="1:15" ht="19.5" customHeight="1">
      <c r="A14" s="759">
        <v>5</v>
      </c>
      <c r="B14" s="103" t="s">
        <v>28</v>
      </c>
      <c r="C14" s="104">
        <v>7130820009</v>
      </c>
      <c r="D14" s="100" t="s">
        <v>15</v>
      </c>
      <c r="E14" s="100">
        <v>3</v>
      </c>
      <c r="F14" s="704">
        <f>VLOOKUP(C14,'SOR RATE'!A:D,4,0)</f>
        <v>279.66000000000003</v>
      </c>
      <c r="G14" s="101">
        <f>F14*E14</f>
        <v>838.98</v>
      </c>
      <c r="H14" s="100">
        <v>3</v>
      </c>
      <c r="I14" s="684">
        <f>VLOOKUP(C14,'SOR RATE'!A:D,4,0)</f>
        <v>279.66000000000003</v>
      </c>
      <c r="J14" s="101">
        <f>I14*H14</f>
        <v>838.98</v>
      </c>
      <c r="K14" s="682">
        <v>3</v>
      </c>
      <c r="L14" s="101">
        <f>VLOOKUP(C14,'SOR RATE'!A:D,4,0)</f>
        <v>279.66000000000003</v>
      </c>
      <c r="M14" s="101">
        <f>K14*L14</f>
        <v>838.98</v>
      </c>
      <c r="N14" s="42"/>
      <c r="O14" s="42"/>
    </row>
    <row r="15" spans="1:15" ht="29.25" customHeight="1">
      <c r="A15" s="989">
        <v>6</v>
      </c>
      <c r="B15" s="118" t="s">
        <v>123</v>
      </c>
      <c r="C15" s="104"/>
      <c r="D15" s="759" t="s">
        <v>15</v>
      </c>
      <c r="E15" s="100">
        <v>1</v>
      </c>
      <c r="F15" s="704"/>
      <c r="G15" s="101"/>
      <c r="H15" s="100">
        <v>1</v>
      </c>
      <c r="I15" s="684"/>
      <c r="J15" s="101"/>
      <c r="K15" s="682"/>
      <c r="L15" s="101"/>
      <c r="M15" s="101"/>
    </row>
    <row r="16" spans="1:15" ht="19.5" customHeight="1">
      <c r="A16" s="990"/>
      <c r="B16" s="103" t="s">
        <v>23</v>
      </c>
      <c r="C16" s="104">
        <v>7130810193</v>
      </c>
      <c r="D16" s="105" t="s">
        <v>24</v>
      </c>
      <c r="E16" s="100">
        <v>4</v>
      </c>
      <c r="F16" s="704">
        <f>VLOOKUP(C16,'SOR RATE'!A:D,4,0)</f>
        <v>362.87</v>
      </c>
      <c r="G16" s="101">
        <f>F16*E16</f>
        <v>1451.48</v>
      </c>
      <c r="H16" s="100"/>
      <c r="I16" s="684"/>
      <c r="J16" s="100"/>
      <c r="K16" s="682">
        <v>4</v>
      </c>
      <c r="L16" s="101">
        <f>VLOOKUP(C16,'SOR RATE'!A:D,4,0)</f>
        <v>362.87</v>
      </c>
      <c r="M16" s="101">
        <f>K16*L16</f>
        <v>1451.48</v>
      </c>
    </row>
    <row r="17" spans="1:17" ht="19.5" customHeight="1">
      <c r="A17" s="990"/>
      <c r="B17" s="103" t="s">
        <v>25</v>
      </c>
      <c r="C17" s="104">
        <v>7130810692</v>
      </c>
      <c r="D17" s="105" t="s">
        <v>24</v>
      </c>
      <c r="E17" s="759"/>
      <c r="F17" s="704"/>
      <c r="G17" s="101"/>
      <c r="H17" s="100">
        <v>4</v>
      </c>
      <c r="I17" s="684">
        <f>VLOOKUP(C17,'SOR RATE'!A:D,4,0)</f>
        <v>402.58</v>
      </c>
      <c r="J17" s="101">
        <f>I17*H17</f>
        <v>1610.32</v>
      </c>
      <c r="K17" s="101"/>
      <c r="L17" s="101"/>
      <c r="M17" s="101"/>
    </row>
    <row r="18" spans="1:17" ht="19.5" customHeight="1">
      <c r="A18" s="991"/>
      <c r="B18" s="118" t="s">
        <v>124</v>
      </c>
      <c r="C18" s="104">
        <v>7130600032</v>
      </c>
      <c r="D18" s="759" t="s">
        <v>18</v>
      </c>
      <c r="E18" s="759">
        <v>60</v>
      </c>
      <c r="F18" s="704">
        <f>VLOOKUP(C18,'SOR RATE'!A:D,4,0)/1000</f>
        <v>51.035050000000005</v>
      </c>
      <c r="G18" s="101">
        <f>F18*E18</f>
        <v>3062.1030000000005</v>
      </c>
      <c r="H18" s="100">
        <v>60</v>
      </c>
      <c r="I18" s="684">
        <f>VLOOKUP(C18,'SOR RATE'!A:D,4,0)/1000</f>
        <v>51.035050000000005</v>
      </c>
      <c r="J18" s="101">
        <f>I18*H18</f>
        <v>3062.1030000000005</v>
      </c>
      <c r="K18" s="682">
        <v>60</v>
      </c>
      <c r="L18" s="101">
        <f>VLOOKUP(C18,'SOR RATE'!A:D,4,0)/1000</f>
        <v>51.035050000000005</v>
      </c>
      <c r="M18" s="101">
        <f>K18*L18</f>
        <v>3062.1030000000005</v>
      </c>
    </row>
    <row r="19" spans="1:17" ht="19.5" customHeight="1">
      <c r="A19" s="989">
        <v>7</v>
      </c>
      <c r="B19" s="103" t="s">
        <v>32</v>
      </c>
      <c r="C19" s="104">
        <v>7130860033</v>
      </c>
      <c r="D19" s="105" t="s">
        <v>15</v>
      </c>
      <c r="E19" s="682">
        <v>6</v>
      </c>
      <c r="F19" s="704">
        <f>VLOOKUP(C19,'SOR RATE'!A:D,4,0)</f>
        <v>1037.8499999999999</v>
      </c>
      <c r="G19" s="101">
        <f>F19*E19</f>
        <v>6227.0999999999995</v>
      </c>
      <c r="H19" s="100">
        <v>6</v>
      </c>
      <c r="I19" s="684">
        <f>VLOOKUP(C19,'SOR RATE'!A:D,4,0)</f>
        <v>1037.8499999999999</v>
      </c>
      <c r="J19" s="101">
        <f>I19*H19</f>
        <v>6227.0999999999995</v>
      </c>
      <c r="K19" s="682">
        <v>6</v>
      </c>
      <c r="L19" s="101">
        <f>VLOOKUP(C19,'SOR RATE'!A:D,4,0)</f>
        <v>1037.8499999999999</v>
      </c>
      <c r="M19" s="101">
        <f>K19*L19</f>
        <v>6227.0999999999995</v>
      </c>
    </row>
    <row r="20" spans="1:17" ht="19.5" customHeight="1">
      <c r="A20" s="990"/>
      <c r="B20" s="103" t="s">
        <v>125</v>
      </c>
      <c r="C20" s="104">
        <v>7130810193</v>
      </c>
      <c r="D20" s="105" t="s">
        <v>24</v>
      </c>
      <c r="E20" s="682">
        <v>6</v>
      </c>
      <c r="F20" s="704">
        <f>VLOOKUP(C20,'SOR RATE'!A:D,4,0)</f>
        <v>362.87</v>
      </c>
      <c r="G20" s="101">
        <f>F20*E20</f>
        <v>2177.2200000000003</v>
      </c>
      <c r="H20" s="100"/>
      <c r="I20" s="684"/>
      <c r="J20" s="101"/>
      <c r="K20" s="682">
        <v>6</v>
      </c>
      <c r="L20" s="101">
        <f>VLOOKUP(C20,'SOR RATE'!A:D,4,0)</f>
        <v>362.87</v>
      </c>
      <c r="M20" s="101">
        <f>K20*L20</f>
        <v>2177.2200000000003</v>
      </c>
    </row>
    <row r="21" spans="1:17" ht="19.5" customHeight="1">
      <c r="A21" s="990"/>
      <c r="B21" s="103" t="s">
        <v>126</v>
      </c>
      <c r="C21" s="104">
        <v>7130810692</v>
      </c>
      <c r="D21" s="105" t="s">
        <v>24</v>
      </c>
      <c r="E21" s="682"/>
      <c r="F21" s="704"/>
      <c r="G21" s="101"/>
      <c r="H21" s="100">
        <v>6</v>
      </c>
      <c r="I21" s="684">
        <f>VLOOKUP(C21,'SOR RATE'!A:D,4,0)</f>
        <v>402.58</v>
      </c>
      <c r="J21" s="101">
        <f>I21*H21</f>
        <v>2415.48</v>
      </c>
      <c r="K21" s="101"/>
      <c r="L21" s="101"/>
      <c r="M21" s="101"/>
    </row>
    <row r="22" spans="1:17" ht="19.5" customHeight="1">
      <c r="A22" s="991"/>
      <c r="B22" s="103" t="s">
        <v>127</v>
      </c>
      <c r="C22" s="104">
        <v>7130860076</v>
      </c>
      <c r="D22" s="105" t="s">
        <v>18</v>
      </c>
      <c r="E22" s="682">
        <v>51</v>
      </c>
      <c r="F22" s="704">
        <f>VLOOKUP(C22,'SOR RATE'!A:D,4,0)/1000</f>
        <v>88.409089999999992</v>
      </c>
      <c r="G22" s="101">
        <f>F22*E22</f>
        <v>4508.8635899999999</v>
      </c>
      <c r="H22" s="100">
        <v>51</v>
      </c>
      <c r="I22" s="684">
        <f>VLOOKUP(C22,'SOR RATE'!A:D,4,0)/1000</f>
        <v>88.409089999999992</v>
      </c>
      <c r="J22" s="101">
        <f>I22*H22</f>
        <v>4508.8635899999999</v>
      </c>
      <c r="K22" s="682">
        <v>51</v>
      </c>
      <c r="L22" s="101">
        <f>VLOOKUP(C22,'SOR RATE'!A:D,4,0)/1000</f>
        <v>88.409089999999992</v>
      </c>
      <c r="M22" s="101">
        <f>K22*L22</f>
        <v>4508.8635899999999</v>
      </c>
    </row>
    <row r="23" spans="1:17" ht="19.5" customHeight="1">
      <c r="A23" s="760">
        <v>8</v>
      </c>
      <c r="B23" s="103" t="s">
        <v>128</v>
      </c>
      <c r="C23" s="104">
        <v>7130810624</v>
      </c>
      <c r="D23" s="105" t="s">
        <v>96</v>
      </c>
      <c r="E23" s="682">
        <v>6</v>
      </c>
      <c r="F23" s="704">
        <f>VLOOKUP(C23,'SOR RATE'!A:D,4,0)</f>
        <v>108.48</v>
      </c>
      <c r="G23" s="101">
        <f>F23*E23</f>
        <v>650.88</v>
      </c>
      <c r="H23" s="100">
        <v>6</v>
      </c>
      <c r="I23" s="684">
        <f>VLOOKUP(C23,'SOR RATE'!A:D,4,0)</f>
        <v>108.48</v>
      </c>
      <c r="J23" s="101">
        <f>I23*H23</f>
        <v>650.88</v>
      </c>
      <c r="K23" s="682">
        <v>6</v>
      </c>
      <c r="L23" s="101">
        <f>VLOOKUP(C23,'SOR RATE'!A:D,4,0)</f>
        <v>108.48</v>
      </c>
      <c r="M23" s="101">
        <f t="shared" ref="M23:M29" si="0">K23*L23</f>
        <v>650.88</v>
      </c>
    </row>
    <row r="24" spans="1:17" ht="57" customHeight="1">
      <c r="A24" s="100">
        <v>9</v>
      </c>
      <c r="B24" s="695" t="s">
        <v>129</v>
      </c>
      <c r="C24" s="104">
        <v>7130200202</v>
      </c>
      <c r="D24" s="105" t="s">
        <v>67</v>
      </c>
      <c r="E24" s="648">
        <f>(2*0.55)+(6*0.3)</f>
        <v>2.9</v>
      </c>
      <c r="F24" s="704">
        <f>VLOOKUP(C24,'SOR RATE'!A:D,4,0)</f>
        <v>2970</v>
      </c>
      <c r="G24" s="101">
        <f>E24*F24</f>
        <v>8613</v>
      </c>
      <c r="H24" s="648">
        <f>(2*0.65)+(6*0.3)</f>
        <v>3.0999999999999996</v>
      </c>
      <c r="I24" s="684">
        <f>VLOOKUP(C24,'SOR RATE'!A:D,4,0)</f>
        <v>2970</v>
      </c>
      <c r="J24" s="101">
        <f>H24*I24</f>
        <v>9206.9999999999982</v>
      </c>
      <c r="K24" s="648">
        <f>(2*0.55)+(6*0.3)</f>
        <v>2.9</v>
      </c>
      <c r="L24" s="101">
        <f>VLOOKUP(C24,'SOR RATE'!A:D,4,0)</f>
        <v>2970</v>
      </c>
      <c r="M24" s="101">
        <f t="shared" si="0"/>
        <v>8613</v>
      </c>
      <c r="N24" s="852" t="s">
        <v>38</v>
      </c>
    </row>
    <row r="25" spans="1:17" ht="19.5" customHeight="1">
      <c r="A25" s="761">
        <v>10</v>
      </c>
      <c r="B25" s="103" t="s">
        <v>27</v>
      </c>
      <c r="C25" s="104">
        <v>7130870013</v>
      </c>
      <c r="D25" s="105" t="s">
        <v>100</v>
      </c>
      <c r="E25" s="682">
        <v>2</v>
      </c>
      <c r="F25" s="704">
        <f>VLOOKUP(C25,'SOR RATE'!A:D,4,0)</f>
        <v>145.56</v>
      </c>
      <c r="G25" s="101">
        <f>F25*E25</f>
        <v>291.12</v>
      </c>
      <c r="H25" s="756">
        <v>2</v>
      </c>
      <c r="I25" s="684">
        <f>VLOOKUP(C25,'SOR RATE'!A:D,4,0)</f>
        <v>145.56</v>
      </c>
      <c r="J25" s="101">
        <f>I25*H25</f>
        <v>291.12</v>
      </c>
      <c r="K25" s="682">
        <v>2</v>
      </c>
      <c r="L25" s="101">
        <f>VLOOKUP(C25,'SOR RATE'!A:D,4,0)</f>
        <v>145.56</v>
      </c>
      <c r="M25" s="101">
        <f t="shared" si="0"/>
        <v>291.12</v>
      </c>
    </row>
    <row r="26" spans="1:17" ht="19.5" customHeight="1">
      <c r="A26" s="118">
        <v>11</v>
      </c>
      <c r="B26" s="103" t="s">
        <v>39</v>
      </c>
      <c r="C26" s="104">
        <v>7130211158</v>
      </c>
      <c r="D26" s="105" t="s">
        <v>40</v>
      </c>
      <c r="E26" s="648">
        <v>0.5</v>
      </c>
      <c r="F26" s="704">
        <f>VLOOKUP(C26,'SOR RATE'!A:D,4,0)</f>
        <v>191.67</v>
      </c>
      <c r="G26" s="101">
        <f>F26*E26</f>
        <v>95.834999999999994</v>
      </c>
      <c r="H26" s="100">
        <v>2</v>
      </c>
      <c r="I26" s="684">
        <f>VLOOKUP(C26,'SOR RATE'!A:D,4,0)</f>
        <v>191.67</v>
      </c>
      <c r="J26" s="101">
        <f>I26*H26</f>
        <v>383.34</v>
      </c>
      <c r="K26" s="648">
        <v>0.5</v>
      </c>
      <c r="L26" s="101">
        <f>VLOOKUP(C26,'SOR RATE'!A:D,4,0)</f>
        <v>191.67</v>
      </c>
      <c r="M26" s="101">
        <f t="shared" si="0"/>
        <v>95.834999999999994</v>
      </c>
    </row>
    <row r="27" spans="1:17" ht="19.5" customHeight="1">
      <c r="A27" s="118">
        <v>12</v>
      </c>
      <c r="B27" s="103" t="s">
        <v>41</v>
      </c>
      <c r="C27" s="104">
        <v>7130210809</v>
      </c>
      <c r="D27" s="105" t="s">
        <v>40</v>
      </c>
      <c r="E27" s="648">
        <v>0.5</v>
      </c>
      <c r="F27" s="704">
        <f>VLOOKUP(C27,'SOR RATE'!A:D,4,0)</f>
        <v>428.26</v>
      </c>
      <c r="G27" s="101">
        <f>F27*E27</f>
        <v>214.13</v>
      </c>
      <c r="H27" s="100">
        <v>2</v>
      </c>
      <c r="I27" s="684">
        <f>VLOOKUP(C27,'SOR RATE'!A:D,4,0)</f>
        <v>428.26</v>
      </c>
      <c r="J27" s="101">
        <f>I27*H27</f>
        <v>856.52</v>
      </c>
      <c r="K27" s="648">
        <v>0.5</v>
      </c>
      <c r="L27" s="101">
        <f>VLOOKUP(C27,'SOR RATE'!A:D,4,0)</f>
        <v>428.26</v>
      </c>
      <c r="M27" s="101">
        <f t="shared" si="0"/>
        <v>214.13</v>
      </c>
    </row>
    <row r="28" spans="1:17" ht="21" customHeight="1">
      <c r="A28" s="118">
        <v>13</v>
      </c>
      <c r="B28" s="103" t="s">
        <v>42</v>
      </c>
      <c r="C28" s="104">
        <v>7130610206</v>
      </c>
      <c r="D28" s="105" t="s">
        <v>18</v>
      </c>
      <c r="E28" s="682">
        <v>4</v>
      </c>
      <c r="F28" s="704">
        <f>VLOOKUP(C28,'SOR RATE'!A:D,4,0)/1000</f>
        <v>94.802589999999995</v>
      </c>
      <c r="G28" s="101">
        <f>F28*E28</f>
        <v>379.21035999999998</v>
      </c>
      <c r="H28" s="100">
        <v>4</v>
      </c>
      <c r="I28" s="684">
        <f>VLOOKUP(C28,'SOR RATE'!A:D,4,0)/1000</f>
        <v>94.802589999999995</v>
      </c>
      <c r="J28" s="101">
        <f>I28*H28</f>
        <v>379.21035999999998</v>
      </c>
      <c r="K28" s="682">
        <v>4</v>
      </c>
      <c r="L28" s="101">
        <f>VLOOKUP(C28,'SOR RATE'!A:D,4,0)/1000</f>
        <v>94.802589999999995</v>
      </c>
      <c r="M28" s="101">
        <f t="shared" si="0"/>
        <v>379.21035999999998</v>
      </c>
      <c r="N28" s="66"/>
      <c r="O28" s="46"/>
      <c r="P28" s="46"/>
      <c r="Q28" s="46"/>
    </row>
    <row r="29" spans="1:17" ht="19.5" customHeight="1">
      <c r="A29" s="762">
        <v>14</v>
      </c>
      <c r="B29" s="103" t="s">
        <v>43</v>
      </c>
      <c r="C29" s="104">
        <v>7130880041</v>
      </c>
      <c r="D29" s="105" t="s">
        <v>15</v>
      </c>
      <c r="E29" s="682">
        <v>1</v>
      </c>
      <c r="F29" s="704">
        <f>VLOOKUP(C29,'SOR RATE'!A:D,4,0)</f>
        <v>112.23</v>
      </c>
      <c r="G29" s="101">
        <f>F29*E29</f>
        <v>112.23</v>
      </c>
      <c r="H29" s="100">
        <v>1</v>
      </c>
      <c r="I29" s="684">
        <f>VLOOKUP(C29,'SOR RATE'!A:D,4,0)</f>
        <v>112.23</v>
      </c>
      <c r="J29" s="101">
        <f>I29*H29</f>
        <v>112.23</v>
      </c>
      <c r="K29" s="682">
        <v>1</v>
      </c>
      <c r="L29" s="101">
        <f>VLOOKUP(C29,'SOR RATE'!A:D,4,0)</f>
        <v>112.23</v>
      </c>
      <c r="M29" s="101">
        <f t="shared" si="0"/>
        <v>112.23</v>
      </c>
    </row>
    <row r="30" spans="1:17" ht="19.5" customHeight="1">
      <c r="A30" s="989">
        <v>15</v>
      </c>
      <c r="B30" s="103" t="s">
        <v>44</v>
      </c>
      <c r="C30" s="104"/>
      <c r="D30" s="105" t="s">
        <v>18</v>
      </c>
      <c r="E30" s="682">
        <f>SUM(E31:E35)</f>
        <v>7</v>
      </c>
      <c r="F30" s="704"/>
      <c r="G30" s="101"/>
      <c r="H30" s="682">
        <f>SUM(H31:H35)</f>
        <v>7</v>
      </c>
      <c r="I30" s="684"/>
      <c r="J30" s="101"/>
      <c r="K30" s="682">
        <f>SUM(K31:K35)</f>
        <v>7</v>
      </c>
      <c r="L30" s="101"/>
      <c r="M30" s="101"/>
    </row>
    <row r="31" spans="1:17" ht="19.5" customHeight="1">
      <c r="A31" s="990"/>
      <c r="B31" s="103" t="s">
        <v>110</v>
      </c>
      <c r="C31" s="104">
        <v>7130620609</v>
      </c>
      <c r="D31" s="105" t="s">
        <v>18</v>
      </c>
      <c r="E31" s="648">
        <v>0.5</v>
      </c>
      <c r="F31" s="704">
        <f>VLOOKUP(C31,'SOR RATE'!A:D,4,0)</f>
        <v>84.76</v>
      </c>
      <c r="G31" s="101">
        <f>F31*E31</f>
        <v>42.38</v>
      </c>
      <c r="H31" s="759">
        <v>0.5</v>
      </c>
      <c r="I31" s="684">
        <f>VLOOKUP(C31,'SOR RATE'!A:D,4,0)</f>
        <v>84.76</v>
      </c>
      <c r="J31" s="101">
        <f>I31*H31</f>
        <v>42.38</v>
      </c>
      <c r="K31" s="648">
        <v>0.5</v>
      </c>
      <c r="L31" s="101">
        <f>VLOOKUP(C31,'SOR RATE'!A:D,4,0)</f>
        <v>84.76</v>
      </c>
      <c r="M31" s="101">
        <f>K31*L31</f>
        <v>42.38</v>
      </c>
    </row>
    <row r="32" spans="1:17" ht="19.5" customHeight="1">
      <c r="A32" s="990"/>
      <c r="B32" s="103" t="s">
        <v>45</v>
      </c>
      <c r="C32" s="104">
        <v>7130620614</v>
      </c>
      <c r="D32" s="105" t="s">
        <v>18</v>
      </c>
      <c r="E32" s="648">
        <v>0.5</v>
      </c>
      <c r="F32" s="704">
        <f>VLOOKUP(C32,'SOR RATE'!A:D,4,0)</f>
        <v>83.34</v>
      </c>
      <c r="G32" s="101">
        <f>F32*E32</f>
        <v>41.67</v>
      </c>
      <c r="H32" s="759">
        <v>0.5</v>
      </c>
      <c r="I32" s="684">
        <f>VLOOKUP(C32,'SOR RATE'!A:D,4,0)</f>
        <v>83.34</v>
      </c>
      <c r="J32" s="101">
        <f>I32*H32</f>
        <v>41.67</v>
      </c>
      <c r="K32" s="648">
        <v>0.5</v>
      </c>
      <c r="L32" s="101">
        <f>VLOOKUP(C32,'SOR RATE'!A:D,4,0)</f>
        <v>83.34</v>
      </c>
      <c r="M32" s="101">
        <f>K32*L32</f>
        <v>41.67</v>
      </c>
    </row>
    <row r="33" spans="1:16" ht="19.5" customHeight="1">
      <c r="A33" s="990"/>
      <c r="B33" s="103" t="s">
        <v>46</v>
      </c>
      <c r="C33" s="104">
        <v>7130620619</v>
      </c>
      <c r="D33" s="105" t="s">
        <v>18</v>
      </c>
      <c r="E33" s="101"/>
      <c r="F33" s="704"/>
      <c r="G33" s="101"/>
      <c r="H33" s="759">
        <v>2.5</v>
      </c>
      <c r="I33" s="684">
        <f>VLOOKUP(C33,'SOR RATE'!A:D,4,0)</f>
        <v>83.34</v>
      </c>
      <c r="J33" s="101">
        <f>I33*H33</f>
        <v>208.35000000000002</v>
      </c>
      <c r="K33" s="101"/>
      <c r="L33" s="101"/>
      <c r="M33" s="101"/>
    </row>
    <row r="34" spans="1:16" ht="19.5" customHeight="1">
      <c r="A34" s="990"/>
      <c r="B34" s="103" t="s">
        <v>47</v>
      </c>
      <c r="C34" s="104">
        <v>7130620625</v>
      </c>
      <c r="D34" s="105" t="s">
        <v>18</v>
      </c>
      <c r="E34" s="682">
        <v>2</v>
      </c>
      <c r="F34" s="704">
        <f>VLOOKUP(C34,'SOR RATE'!A:D,4,0)</f>
        <v>81.93</v>
      </c>
      <c r="G34" s="101">
        <f>F34*E34</f>
        <v>163.86</v>
      </c>
      <c r="H34" s="759"/>
      <c r="I34" s="684"/>
      <c r="J34" s="101"/>
      <c r="K34" s="682">
        <v>2</v>
      </c>
      <c r="L34" s="101">
        <f>VLOOKUP(C34,'SOR RATE'!A:D,4,0)</f>
        <v>81.93</v>
      </c>
      <c r="M34" s="101">
        <f>K34*L34</f>
        <v>163.86</v>
      </c>
    </row>
    <row r="35" spans="1:16" ht="19.5" customHeight="1">
      <c r="A35" s="991"/>
      <c r="B35" s="103" t="s">
        <v>111</v>
      </c>
      <c r="C35" s="104">
        <v>7130620631</v>
      </c>
      <c r="D35" s="105" t="s">
        <v>18</v>
      </c>
      <c r="E35" s="682">
        <v>4</v>
      </c>
      <c r="F35" s="704">
        <f>VLOOKUP(C35,'SOR RATE'!A:D,4,0)</f>
        <v>81.93</v>
      </c>
      <c r="G35" s="101">
        <f>F35*E35</f>
        <v>327.72</v>
      </c>
      <c r="H35" s="759">
        <v>3.5</v>
      </c>
      <c r="I35" s="684">
        <f>VLOOKUP(C35,'SOR RATE'!A:D,4,0)</f>
        <v>81.93</v>
      </c>
      <c r="J35" s="101">
        <f>I35*H35</f>
        <v>286.755</v>
      </c>
      <c r="K35" s="682">
        <v>4</v>
      </c>
      <c r="L35" s="101">
        <f>VLOOKUP(C35,'SOR RATE'!A:D,4,0)</f>
        <v>81.93</v>
      </c>
      <c r="M35" s="101">
        <f>K35*L35</f>
        <v>327.72</v>
      </c>
    </row>
    <row r="36" spans="1:16" ht="23.25" customHeight="1">
      <c r="A36" s="763">
        <v>16</v>
      </c>
      <c r="B36" s="111" t="s">
        <v>62</v>
      </c>
      <c r="C36" s="764"/>
      <c r="D36" s="765"/>
      <c r="E36" s="763"/>
      <c r="F36" s="766"/>
      <c r="G36" s="766">
        <f>SUM(G8:G35)</f>
        <v>48556.14194999999</v>
      </c>
      <c r="H36" s="767"/>
      <c r="I36" s="768"/>
      <c r="J36" s="671">
        <f>SUM(J8:J35)</f>
        <v>100954.47877800002</v>
      </c>
      <c r="K36" s="671"/>
      <c r="L36" s="671"/>
      <c r="M36" s="671">
        <f>SUM(M8:M35)</f>
        <v>55104.441949999993</v>
      </c>
    </row>
    <row r="37" spans="1:16" ht="23.25" customHeight="1">
      <c r="A37" s="763">
        <v>17</v>
      </c>
      <c r="B37" s="111" t="s">
        <v>63</v>
      </c>
      <c r="C37" s="769"/>
      <c r="D37" s="770"/>
      <c r="E37" s="96"/>
      <c r="F37" s="766"/>
      <c r="G37" s="766">
        <f>G36/1.18</f>
        <v>41149.272838983044</v>
      </c>
      <c r="H37" s="767"/>
      <c r="I37" s="768"/>
      <c r="J37" s="671">
        <f>J36/1.18</f>
        <v>85554.643032203414</v>
      </c>
      <c r="K37" s="671"/>
      <c r="L37" s="671"/>
      <c r="M37" s="671">
        <f>M36/1.18</f>
        <v>46698.679618644062</v>
      </c>
    </row>
    <row r="38" spans="1:16" ht="18" customHeight="1">
      <c r="A38" s="100">
        <v>18</v>
      </c>
      <c r="B38" s="103" t="s">
        <v>1818</v>
      </c>
      <c r="C38" s="771"/>
      <c r="D38" s="111"/>
      <c r="E38" s="111"/>
      <c r="F38" s="104">
        <v>7.4999999999999997E-2</v>
      </c>
      <c r="G38" s="101">
        <f>G37*F38</f>
        <v>3086.1954629237284</v>
      </c>
      <c r="H38" s="101"/>
      <c r="I38" s="101"/>
      <c r="J38" s="101">
        <f>J37*F38</f>
        <v>6416.5982274152557</v>
      </c>
      <c r="K38" s="101"/>
      <c r="L38" s="772">
        <v>7.4999999999999997E-2</v>
      </c>
      <c r="M38" s="101">
        <f>M37*L38</f>
        <v>3502.4009713983046</v>
      </c>
      <c r="N38" s="851" t="s">
        <v>68</v>
      </c>
      <c r="O38" s="29"/>
      <c r="P38" s="30"/>
    </row>
    <row r="39" spans="1:16" ht="19.5" customHeight="1">
      <c r="A39" s="759">
        <v>19</v>
      </c>
      <c r="B39" s="675" t="s">
        <v>66</v>
      </c>
      <c r="C39" s="773"/>
      <c r="D39" s="105" t="s">
        <v>67</v>
      </c>
      <c r="E39" s="648">
        <v>2.9</v>
      </c>
      <c r="F39" s="119">
        <f>693.78*1.037</f>
        <v>719.44985999999994</v>
      </c>
      <c r="G39" s="101">
        <f>F39*E39</f>
        <v>2086.4045939999996</v>
      </c>
      <c r="H39" s="100">
        <v>3.1</v>
      </c>
      <c r="I39" s="119">
        <f>693.78*1.037</f>
        <v>719.44985999999994</v>
      </c>
      <c r="J39" s="101">
        <f>I39*H39</f>
        <v>2230.294566</v>
      </c>
      <c r="K39" s="648">
        <v>2.9</v>
      </c>
      <c r="L39" s="119">
        <f>693.78*1.037</f>
        <v>719.44985999999994</v>
      </c>
      <c r="M39" s="101">
        <f>K39*L39</f>
        <v>2086.4045939999996</v>
      </c>
      <c r="N39" s="50"/>
      <c r="O39" s="29"/>
      <c r="P39" s="51"/>
    </row>
    <row r="40" spans="1:16" ht="31.5" customHeight="1">
      <c r="A40" s="759">
        <v>20</v>
      </c>
      <c r="B40" s="103" t="s">
        <v>64</v>
      </c>
      <c r="C40" s="774"/>
      <c r="D40" s="105" t="s">
        <v>15</v>
      </c>
      <c r="E40" s="775">
        <v>0</v>
      </c>
      <c r="F40" s="119">
        <f>443.19*1.037</f>
        <v>459.58802999999995</v>
      </c>
      <c r="G40" s="101">
        <f>F40*E40</f>
        <v>0</v>
      </c>
      <c r="H40" s="759"/>
      <c r="I40" s="119"/>
      <c r="J40" s="694"/>
      <c r="K40" s="101">
        <v>0</v>
      </c>
      <c r="L40" s="119">
        <f>443.19*1.037</f>
        <v>459.58802999999995</v>
      </c>
      <c r="M40" s="694"/>
      <c r="N40" s="31"/>
      <c r="O40" s="29"/>
      <c r="P40" s="33"/>
    </row>
    <row r="41" spans="1:16" ht="21" customHeight="1">
      <c r="A41" s="759">
        <v>21</v>
      </c>
      <c r="B41" s="776" t="s">
        <v>130</v>
      </c>
      <c r="C41" s="774"/>
      <c r="D41" s="776"/>
      <c r="E41" s="759"/>
      <c r="F41" s="694"/>
      <c r="G41" s="694">
        <v>10274.870000000001</v>
      </c>
      <c r="H41" s="759"/>
      <c r="I41" s="694"/>
      <c r="J41" s="694">
        <v>11555.56</v>
      </c>
      <c r="K41" s="757"/>
      <c r="L41" s="757"/>
      <c r="M41" s="694">
        <v>11134.64</v>
      </c>
      <c r="N41" s="50"/>
      <c r="O41" s="25"/>
      <c r="P41" s="18"/>
    </row>
    <row r="42" spans="1:16" ht="21" customHeight="1">
      <c r="A42" s="777">
        <v>22</v>
      </c>
      <c r="B42" s="613" t="s">
        <v>1816</v>
      </c>
      <c r="C42" s="778"/>
      <c r="D42" s="779"/>
      <c r="E42" s="780"/>
      <c r="F42" s="710"/>
      <c r="G42" s="610"/>
      <c r="H42" s="780"/>
      <c r="I42" s="710"/>
      <c r="J42" s="610"/>
      <c r="K42" s="781"/>
      <c r="L42" s="781"/>
      <c r="M42" s="610"/>
      <c r="N42" s="851" t="s">
        <v>68</v>
      </c>
      <c r="O42" s="25"/>
      <c r="P42" s="18"/>
    </row>
    <row r="43" spans="1:16" s="3" customFormat="1" ht="19.5" customHeight="1">
      <c r="A43" s="286" t="s">
        <v>69</v>
      </c>
      <c r="B43" s="285" t="s">
        <v>1696</v>
      </c>
      <c r="C43" s="614"/>
      <c r="D43" s="615"/>
      <c r="E43" s="289"/>
      <c r="F43" s="289">
        <v>0.02</v>
      </c>
      <c r="G43" s="616">
        <f>G37*F43</f>
        <v>822.98545677966092</v>
      </c>
      <c r="H43" s="289"/>
      <c r="I43" s="289">
        <v>0.02</v>
      </c>
      <c r="J43" s="616">
        <f>J37*I43</f>
        <v>1711.0928606440684</v>
      </c>
      <c r="K43" s="289"/>
      <c r="L43" s="289">
        <v>0.02</v>
      </c>
      <c r="M43" s="616">
        <f>M37*L43</f>
        <v>933.97359237288128</v>
      </c>
      <c r="N43" s="851" t="s">
        <v>1815</v>
      </c>
      <c r="O43" s="29"/>
      <c r="P43" s="32"/>
    </row>
    <row r="44" spans="1:16" s="3" customFormat="1" ht="19.5" customHeight="1">
      <c r="A44" s="286" t="s">
        <v>71</v>
      </c>
      <c r="B44" s="285" t="s">
        <v>1697</v>
      </c>
      <c r="C44" s="286"/>
      <c r="D44" s="287"/>
      <c r="E44" s="292"/>
      <c r="F44" s="292">
        <v>0.03</v>
      </c>
      <c r="G44" s="313">
        <f>G37*F44</f>
        <v>1234.4781851694913</v>
      </c>
      <c r="H44" s="292"/>
      <c r="I44" s="292">
        <v>0.03</v>
      </c>
      <c r="J44" s="313">
        <f>J37*I44</f>
        <v>2566.6392909661022</v>
      </c>
      <c r="K44" s="292"/>
      <c r="L44" s="292">
        <v>0.03</v>
      </c>
      <c r="M44" s="313">
        <f>M37*L44</f>
        <v>1400.9603885593219</v>
      </c>
      <c r="N44" s="851" t="s">
        <v>1815</v>
      </c>
      <c r="O44" s="29"/>
      <c r="P44" s="32"/>
    </row>
    <row r="45" spans="1:16" s="3" customFormat="1" ht="19.5" customHeight="1">
      <c r="A45" s="286" t="s">
        <v>72</v>
      </c>
      <c r="B45" s="285" t="s">
        <v>1698</v>
      </c>
      <c r="C45" s="286"/>
      <c r="D45" s="287"/>
      <c r="E45" s="292"/>
      <c r="F45" s="292">
        <v>0.04</v>
      </c>
      <c r="G45" s="313">
        <f>G37*F45</f>
        <v>1645.9709135593218</v>
      </c>
      <c r="H45" s="292"/>
      <c r="I45" s="292">
        <v>0.04</v>
      </c>
      <c r="J45" s="313">
        <f>J37*I45</f>
        <v>3422.1857212881368</v>
      </c>
      <c r="K45" s="292"/>
      <c r="L45" s="292">
        <v>0.04</v>
      </c>
      <c r="M45" s="313">
        <f>M37*L45</f>
        <v>1867.9471847457626</v>
      </c>
      <c r="N45" s="851" t="s">
        <v>1815</v>
      </c>
      <c r="O45" s="29"/>
      <c r="P45" s="32"/>
    </row>
    <row r="46" spans="1:16" s="3" customFormat="1" ht="45.75" customHeight="1">
      <c r="A46" s="286">
        <v>23</v>
      </c>
      <c r="B46" s="285" t="s">
        <v>1665</v>
      </c>
      <c r="C46" s="286"/>
      <c r="D46" s="287"/>
      <c r="E46" s="292"/>
      <c r="F46" s="292"/>
      <c r="G46" s="313">
        <f>(G37+G38+G39+G40+G41+G43)*0.125</f>
        <v>7177.4660440858042</v>
      </c>
      <c r="H46" s="313"/>
      <c r="I46" s="313"/>
      <c r="J46" s="313">
        <f>(J37+J38+J39+J40+J41+J43)*0.125</f>
        <v>13433.523585782841</v>
      </c>
      <c r="K46" s="313"/>
      <c r="L46" s="313"/>
      <c r="M46" s="313">
        <f>(M37+M38+M39+M40+M41+M43)*0.125</f>
        <v>8044.5123470519056</v>
      </c>
      <c r="N46" s="851" t="s">
        <v>68</v>
      </c>
      <c r="O46" s="29"/>
      <c r="P46" s="33"/>
    </row>
    <row r="47" spans="1:16" s="3" customFormat="1" ht="37.5" customHeight="1">
      <c r="A47" s="713">
        <v>24</v>
      </c>
      <c r="B47" s="331" t="s">
        <v>1699</v>
      </c>
      <c r="C47" s="286"/>
      <c r="D47" s="287"/>
      <c r="E47" s="292"/>
      <c r="F47" s="292"/>
      <c r="G47" s="332">
        <f>G37+G38+G39+G40+G41+G43+G46</f>
        <v>64597.19439677224</v>
      </c>
      <c r="H47" s="332"/>
      <c r="I47" s="332"/>
      <c r="J47" s="332">
        <f>J37+J38+J39+J40+J41+J43+J46</f>
        <v>120901.71227204557</v>
      </c>
      <c r="K47" s="332"/>
      <c r="L47" s="332"/>
      <c r="M47" s="332">
        <f>M37+M38+M39+M40+M41+M43+M46</f>
        <v>72400.611123467155</v>
      </c>
      <c r="N47" s="851" t="s">
        <v>68</v>
      </c>
    </row>
    <row r="48" spans="1:16" ht="23.25" customHeight="1">
      <c r="A48" s="759">
        <v>25</v>
      </c>
      <c r="B48" s="103" t="s">
        <v>1844</v>
      </c>
      <c r="C48" s="774"/>
      <c r="D48" s="776"/>
      <c r="E48" s="759"/>
      <c r="F48" s="694">
        <v>0.09</v>
      </c>
      <c r="G48" s="694">
        <f>G47*F48</f>
        <v>5813.747495709501</v>
      </c>
      <c r="H48" s="766"/>
      <c r="I48" s="694">
        <v>0.09</v>
      </c>
      <c r="J48" s="694">
        <f>J47*I48</f>
        <v>10881.1541044841</v>
      </c>
      <c r="K48" s="766"/>
      <c r="L48" s="694">
        <v>0.09</v>
      </c>
      <c r="M48" s="694">
        <f>M47*L48</f>
        <v>6516.055001112044</v>
      </c>
    </row>
    <row r="49" spans="1:14" ht="21.75" customHeight="1">
      <c r="A49" s="759">
        <v>26</v>
      </c>
      <c r="B49" s="103" t="s">
        <v>1845</v>
      </c>
      <c r="C49" s="774"/>
      <c r="D49" s="776"/>
      <c r="E49" s="759"/>
      <c r="F49" s="694">
        <v>0.09</v>
      </c>
      <c r="G49" s="694">
        <f>G47*F49</f>
        <v>5813.747495709501</v>
      </c>
      <c r="H49" s="759"/>
      <c r="I49" s="694">
        <v>0.09</v>
      </c>
      <c r="J49" s="694">
        <f>J47*I49</f>
        <v>10881.1541044841</v>
      </c>
      <c r="K49" s="101"/>
      <c r="L49" s="101">
        <v>0.09</v>
      </c>
      <c r="M49" s="101">
        <f>M47*L49</f>
        <v>6516.055001112044</v>
      </c>
      <c r="N49" s="45"/>
    </row>
    <row r="50" spans="1:14" s="47" customFormat="1" ht="26.25" customHeight="1">
      <c r="A50" s="100">
        <v>27</v>
      </c>
      <c r="B50" s="103" t="s">
        <v>1846</v>
      </c>
      <c r="C50" s="773"/>
      <c r="D50" s="99"/>
      <c r="E50" s="100"/>
      <c r="F50" s="100"/>
      <c r="G50" s="101">
        <f>G47+G48+G49</f>
        <v>76224.68938819124</v>
      </c>
      <c r="H50" s="101"/>
      <c r="I50" s="101"/>
      <c r="J50" s="101">
        <f>J47+J48+J49</f>
        <v>142664.02048101378</v>
      </c>
      <c r="K50" s="101"/>
      <c r="L50" s="101"/>
      <c r="M50" s="101">
        <f>M47+M48+M49</f>
        <v>85432.721125691256</v>
      </c>
    </row>
    <row r="51" spans="1:14" ht="23.25" customHeight="1">
      <c r="A51" s="96">
        <v>28</v>
      </c>
      <c r="B51" s="128" t="s">
        <v>79</v>
      </c>
      <c r="C51" s="773"/>
      <c r="D51" s="99"/>
      <c r="E51" s="100"/>
      <c r="F51" s="100"/>
      <c r="G51" s="671">
        <f>ROUND(G50,0)</f>
        <v>76225</v>
      </c>
      <c r="H51" s="100"/>
      <c r="I51" s="101"/>
      <c r="J51" s="671">
        <f>ROUND(J50,0)</f>
        <v>142664</v>
      </c>
      <c r="K51" s="671"/>
      <c r="L51" s="671"/>
      <c r="M51" s="671">
        <f>ROUND(M50,0)</f>
        <v>85433</v>
      </c>
    </row>
    <row r="52" spans="1:14" ht="9.75" customHeight="1">
      <c r="A52" s="782"/>
      <c r="B52" s="93"/>
      <c r="C52" s="783"/>
      <c r="D52" s="45"/>
      <c r="E52" s="627"/>
      <c r="F52" s="627"/>
      <c r="G52" s="721"/>
      <c r="H52" s="627"/>
      <c r="I52" s="719"/>
      <c r="J52" s="721"/>
      <c r="K52" s="784"/>
      <c r="L52" s="784"/>
      <c r="M52" s="784"/>
    </row>
    <row r="53" spans="1:14">
      <c r="A53" s="785" t="s">
        <v>131</v>
      </c>
      <c r="B53" s="48"/>
      <c r="C53" s="786"/>
      <c r="D53" s="48"/>
      <c r="E53" s="109"/>
      <c r="F53" s="109"/>
      <c r="G53" s="787"/>
      <c r="H53" s="109"/>
      <c r="I53" s="109"/>
      <c r="J53" s="109"/>
      <c r="K53" s="784"/>
      <c r="L53" s="784"/>
      <c r="M53" s="784"/>
    </row>
    <row r="54" spans="1:14" ht="21.75" customHeight="1">
      <c r="A54" s="196">
        <v>1</v>
      </c>
      <c r="B54" s="988" t="s">
        <v>132</v>
      </c>
      <c r="C54" s="988"/>
      <c r="D54" s="988"/>
      <c r="E54" s="988"/>
      <c r="F54" s="988"/>
      <c r="G54" s="988"/>
      <c r="H54" s="988"/>
      <c r="I54" s="48"/>
      <c r="J54" s="48"/>
      <c r="K54" s="784"/>
      <c r="L54" s="784"/>
      <c r="M54" s="784"/>
    </row>
    <row r="55" spans="1:14" s="3" customFormat="1" ht="43.5" customHeight="1">
      <c r="A55" s="196">
        <v>2</v>
      </c>
      <c r="B55" s="973" t="s">
        <v>81</v>
      </c>
      <c r="C55" s="973"/>
      <c r="D55" s="973"/>
      <c r="E55" s="973"/>
      <c r="F55" s="973"/>
      <c r="G55" s="973"/>
      <c r="H55" s="973"/>
      <c r="I55" s="753"/>
      <c r="J55" s="753"/>
      <c r="K55" s="754"/>
      <c r="L55" s="754"/>
      <c r="M55" s="754"/>
    </row>
    <row r="56" spans="1:14" s="3" customFormat="1" ht="16.5" customHeight="1">
      <c r="A56" s="196">
        <v>3</v>
      </c>
      <c r="B56" s="966" t="s">
        <v>82</v>
      </c>
      <c r="C56" s="966"/>
      <c r="D56" s="966"/>
      <c r="E56" s="966"/>
      <c r="F56" s="966"/>
      <c r="G56" s="966"/>
      <c r="H56" s="966"/>
      <c r="I56" s="18"/>
      <c r="J56" s="18"/>
      <c r="K56" s="754"/>
      <c r="L56" s="754"/>
      <c r="M56" s="754"/>
    </row>
    <row r="57" spans="1:14" s="3" customFormat="1" ht="20.25" customHeight="1">
      <c r="A57" s="196">
        <v>4</v>
      </c>
      <c r="B57" s="966" t="s">
        <v>83</v>
      </c>
      <c r="C57" s="966"/>
      <c r="D57" s="966"/>
      <c r="E57" s="966"/>
      <c r="F57" s="966"/>
      <c r="G57" s="966"/>
      <c r="H57" s="966"/>
      <c r="I57" s="18"/>
      <c r="J57" s="18"/>
      <c r="K57" s="755"/>
      <c r="L57" s="755"/>
      <c r="M57" s="755"/>
    </row>
    <row r="58" spans="1:14" ht="27.75" customHeight="1">
      <c r="A58" s="68"/>
      <c r="B58" s="64"/>
      <c r="C58" s="64"/>
      <c r="D58" s="64"/>
      <c r="E58" s="64"/>
      <c r="F58" s="64"/>
      <c r="G58" s="64"/>
      <c r="H58" s="64"/>
      <c r="I58" s="64"/>
      <c r="J58" s="64"/>
    </row>
  </sheetData>
  <mergeCells count="18">
    <mergeCell ref="C1:F1"/>
    <mergeCell ref="K2:L2"/>
    <mergeCell ref="B3:I3"/>
    <mergeCell ref="A5:A6"/>
    <mergeCell ref="B5:B6"/>
    <mergeCell ref="C5:C6"/>
    <mergeCell ref="D5:D6"/>
    <mergeCell ref="E5:G5"/>
    <mergeCell ref="H5:J5"/>
    <mergeCell ref="K5:M5"/>
    <mergeCell ref="B56:H56"/>
    <mergeCell ref="B57:H57"/>
    <mergeCell ref="B54:H54"/>
    <mergeCell ref="B55:H55"/>
    <mergeCell ref="A8:A10"/>
    <mergeCell ref="A15:A18"/>
    <mergeCell ref="A19:A22"/>
    <mergeCell ref="A30:A35"/>
  </mergeCells>
  <conditionalFormatting sqref="B36">
    <cfRule type="cellIs" dxfId="23" priority="2" stopIfTrue="1" operator="equal">
      <formula>"?"</formula>
    </cfRule>
  </conditionalFormatting>
  <conditionalFormatting sqref="B37">
    <cfRule type="cellIs" dxfId="22" priority="1" stopIfTrue="1" operator="equal">
      <formula>"?"</formula>
    </cfRule>
  </conditionalFormatting>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72"/>
  <sheetViews>
    <sheetView workbookViewId="0">
      <pane xSplit="3" ySplit="9" topLeftCell="D43" activePane="bottomRight" state="frozen"/>
      <selection pane="topRight" activeCell="D1" sqref="D1"/>
      <selection pane="bottomLeft" activeCell="A10" sqref="A10"/>
      <selection pane="bottomRight" activeCell="N39" sqref="N39"/>
    </sheetView>
  </sheetViews>
  <sheetFormatPr defaultRowHeight="15"/>
  <cols>
    <col min="1" max="1" width="4.42578125" style="69" customWidth="1"/>
    <col min="2" max="2" width="43.42578125" style="72" customWidth="1"/>
    <col min="3" max="3" width="14.42578125" style="86" customWidth="1"/>
    <col min="4" max="4" width="5.7109375" style="69" customWidth="1"/>
    <col min="5" max="5" width="6.7109375" style="87" customWidth="1"/>
    <col min="6" max="6" width="14.140625" style="87" bestFit="1" customWidth="1"/>
    <col min="7" max="7" width="12.28515625" style="87" customWidth="1"/>
    <col min="8" max="8" width="6.7109375" style="87" customWidth="1"/>
    <col min="9" max="9" width="11.28515625" style="87" bestFit="1" customWidth="1"/>
    <col min="10" max="10" width="13" style="87" customWidth="1"/>
    <col min="11" max="11" width="6.5703125" style="72" bestFit="1" customWidth="1"/>
    <col min="12" max="12" width="11.28515625" style="72" bestFit="1" customWidth="1"/>
    <col min="13" max="13" width="12.28515625" style="72" customWidth="1"/>
    <col min="14" max="14" width="20.7109375" style="72" customWidth="1"/>
    <col min="15" max="255" width="9.140625" style="72"/>
    <col min="256" max="256" width="4.42578125" style="72" customWidth="1"/>
    <col min="257" max="257" width="43.42578125" style="72" customWidth="1"/>
    <col min="258" max="258" width="14.42578125" style="72" customWidth="1"/>
    <col min="259" max="259" width="5.7109375" style="72" customWidth="1"/>
    <col min="260" max="260" width="6.7109375" style="72" customWidth="1"/>
    <col min="261" max="261" width="14.140625" style="72" bestFit="1" customWidth="1"/>
    <col min="262" max="262" width="12.28515625" style="72" customWidth="1"/>
    <col min="263" max="263" width="6.7109375" style="72" customWidth="1"/>
    <col min="264" max="264" width="11.28515625" style="72" bestFit="1" customWidth="1"/>
    <col min="265" max="265" width="12.28515625" style="72" customWidth="1"/>
    <col min="266" max="266" width="6.5703125" style="72" bestFit="1" customWidth="1"/>
    <col min="267" max="267" width="11.28515625" style="72" bestFit="1" customWidth="1"/>
    <col min="268" max="268" width="12.28515625" style="72" customWidth="1"/>
    <col min="269" max="269" width="22.28515625" style="72" customWidth="1"/>
    <col min="270" max="270" width="16.7109375" style="72" customWidth="1"/>
    <col min="271" max="511" width="9.140625" style="72"/>
    <col min="512" max="512" width="4.42578125" style="72" customWidth="1"/>
    <col min="513" max="513" width="43.42578125" style="72" customWidth="1"/>
    <col min="514" max="514" width="14.42578125" style="72" customWidth="1"/>
    <col min="515" max="515" width="5.7109375" style="72" customWidth="1"/>
    <col min="516" max="516" width="6.7109375" style="72" customWidth="1"/>
    <col min="517" max="517" width="14.140625" style="72" bestFit="1" customWidth="1"/>
    <col min="518" max="518" width="12.28515625" style="72" customWidth="1"/>
    <col min="519" max="519" width="6.7109375" style="72" customWidth="1"/>
    <col min="520" max="520" width="11.28515625" style="72" bestFit="1" customWidth="1"/>
    <col min="521" max="521" width="12.28515625" style="72" customWidth="1"/>
    <col min="522" max="522" width="6.5703125" style="72" bestFit="1" customWidth="1"/>
    <col min="523" max="523" width="11.28515625" style="72" bestFit="1" customWidth="1"/>
    <col min="524" max="524" width="12.28515625" style="72" customWidth="1"/>
    <col min="525" max="525" width="22.28515625" style="72" customWidth="1"/>
    <col min="526" max="526" width="16.7109375" style="72" customWidth="1"/>
    <col min="527" max="767" width="9.140625" style="72"/>
    <col min="768" max="768" width="4.42578125" style="72" customWidth="1"/>
    <col min="769" max="769" width="43.42578125" style="72" customWidth="1"/>
    <col min="770" max="770" width="14.42578125" style="72" customWidth="1"/>
    <col min="771" max="771" width="5.7109375" style="72" customWidth="1"/>
    <col min="772" max="772" width="6.7109375" style="72" customWidth="1"/>
    <col min="773" max="773" width="14.140625" style="72" bestFit="1" customWidth="1"/>
    <col min="774" max="774" width="12.28515625" style="72" customWidth="1"/>
    <col min="775" max="775" width="6.7109375" style="72" customWidth="1"/>
    <col min="776" max="776" width="11.28515625" style="72" bestFit="1" customWidth="1"/>
    <col min="777" max="777" width="12.28515625" style="72" customWidth="1"/>
    <col min="778" max="778" width="6.5703125" style="72" bestFit="1" customWidth="1"/>
    <col min="779" max="779" width="11.28515625" style="72" bestFit="1" customWidth="1"/>
    <col min="780" max="780" width="12.28515625" style="72" customWidth="1"/>
    <col min="781" max="781" width="22.28515625" style="72" customWidth="1"/>
    <col min="782" max="782" width="16.7109375" style="72" customWidth="1"/>
    <col min="783" max="1023" width="9.140625" style="72"/>
    <col min="1024" max="1024" width="4.42578125" style="72" customWidth="1"/>
    <col min="1025" max="1025" width="43.42578125" style="72" customWidth="1"/>
    <col min="1026" max="1026" width="14.42578125" style="72" customWidth="1"/>
    <col min="1027" max="1027" width="5.7109375" style="72" customWidth="1"/>
    <col min="1028" max="1028" width="6.7109375" style="72" customWidth="1"/>
    <col min="1029" max="1029" width="14.140625" style="72" bestFit="1" customWidth="1"/>
    <col min="1030" max="1030" width="12.28515625" style="72" customWidth="1"/>
    <col min="1031" max="1031" width="6.7109375" style="72" customWidth="1"/>
    <col min="1032" max="1032" width="11.28515625" style="72" bestFit="1" customWidth="1"/>
    <col min="1033" max="1033" width="12.28515625" style="72" customWidth="1"/>
    <col min="1034" max="1034" width="6.5703125" style="72" bestFit="1" customWidth="1"/>
    <col min="1035" max="1035" width="11.28515625" style="72" bestFit="1" customWidth="1"/>
    <col min="1036" max="1036" width="12.28515625" style="72" customWidth="1"/>
    <col min="1037" max="1037" width="22.28515625" style="72" customWidth="1"/>
    <col min="1038" max="1038" width="16.7109375" style="72" customWidth="1"/>
    <col min="1039" max="1279" width="9.140625" style="72"/>
    <col min="1280" max="1280" width="4.42578125" style="72" customWidth="1"/>
    <col min="1281" max="1281" width="43.42578125" style="72" customWidth="1"/>
    <col min="1282" max="1282" width="14.42578125" style="72" customWidth="1"/>
    <col min="1283" max="1283" width="5.7109375" style="72" customWidth="1"/>
    <col min="1284" max="1284" width="6.7109375" style="72" customWidth="1"/>
    <col min="1285" max="1285" width="14.140625" style="72" bestFit="1" customWidth="1"/>
    <col min="1286" max="1286" width="12.28515625" style="72" customWidth="1"/>
    <col min="1287" max="1287" width="6.7109375" style="72" customWidth="1"/>
    <col min="1288" max="1288" width="11.28515625" style="72" bestFit="1" customWidth="1"/>
    <col min="1289" max="1289" width="12.28515625" style="72" customWidth="1"/>
    <col min="1290" max="1290" width="6.5703125" style="72" bestFit="1" customWidth="1"/>
    <col min="1291" max="1291" width="11.28515625" style="72" bestFit="1" customWidth="1"/>
    <col min="1292" max="1292" width="12.28515625" style="72" customWidth="1"/>
    <col min="1293" max="1293" width="22.28515625" style="72" customWidth="1"/>
    <col min="1294" max="1294" width="16.7109375" style="72" customWidth="1"/>
    <col min="1295" max="1535" width="9.140625" style="72"/>
    <col min="1536" max="1536" width="4.42578125" style="72" customWidth="1"/>
    <col min="1537" max="1537" width="43.42578125" style="72" customWidth="1"/>
    <col min="1538" max="1538" width="14.42578125" style="72" customWidth="1"/>
    <col min="1539" max="1539" width="5.7109375" style="72" customWidth="1"/>
    <col min="1540" max="1540" width="6.7109375" style="72" customWidth="1"/>
    <col min="1541" max="1541" width="14.140625" style="72" bestFit="1" customWidth="1"/>
    <col min="1542" max="1542" width="12.28515625" style="72" customWidth="1"/>
    <col min="1543" max="1543" width="6.7109375" style="72" customWidth="1"/>
    <col min="1544" max="1544" width="11.28515625" style="72" bestFit="1" customWidth="1"/>
    <col min="1545" max="1545" width="12.28515625" style="72" customWidth="1"/>
    <col min="1546" max="1546" width="6.5703125" style="72" bestFit="1" customWidth="1"/>
    <col min="1547" max="1547" width="11.28515625" style="72" bestFit="1" customWidth="1"/>
    <col min="1548" max="1548" width="12.28515625" style="72" customWidth="1"/>
    <col min="1549" max="1549" width="22.28515625" style="72" customWidth="1"/>
    <col min="1550" max="1550" width="16.7109375" style="72" customWidth="1"/>
    <col min="1551" max="1791" width="9.140625" style="72"/>
    <col min="1792" max="1792" width="4.42578125" style="72" customWidth="1"/>
    <col min="1793" max="1793" width="43.42578125" style="72" customWidth="1"/>
    <col min="1794" max="1794" width="14.42578125" style="72" customWidth="1"/>
    <col min="1795" max="1795" width="5.7109375" style="72" customWidth="1"/>
    <col min="1796" max="1796" width="6.7109375" style="72" customWidth="1"/>
    <col min="1797" max="1797" width="14.140625" style="72" bestFit="1" customWidth="1"/>
    <col min="1798" max="1798" width="12.28515625" style="72" customWidth="1"/>
    <col min="1799" max="1799" width="6.7109375" style="72" customWidth="1"/>
    <col min="1800" max="1800" width="11.28515625" style="72" bestFit="1" customWidth="1"/>
    <col min="1801" max="1801" width="12.28515625" style="72" customWidth="1"/>
    <col min="1802" max="1802" width="6.5703125" style="72" bestFit="1" customWidth="1"/>
    <col min="1803" max="1803" width="11.28515625" style="72" bestFit="1" customWidth="1"/>
    <col min="1804" max="1804" width="12.28515625" style="72" customWidth="1"/>
    <col min="1805" max="1805" width="22.28515625" style="72" customWidth="1"/>
    <col min="1806" max="1806" width="16.7109375" style="72" customWidth="1"/>
    <col min="1807" max="2047" width="9.140625" style="72"/>
    <col min="2048" max="2048" width="4.42578125" style="72" customWidth="1"/>
    <col min="2049" max="2049" width="43.42578125" style="72" customWidth="1"/>
    <col min="2050" max="2050" width="14.42578125" style="72" customWidth="1"/>
    <col min="2051" max="2051" width="5.7109375" style="72" customWidth="1"/>
    <col min="2052" max="2052" width="6.7109375" style="72" customWidth="1"/>
    <col min="2053" max="2053" width="14.140625" style="72" bestFit="1" customWidth="1"/>
    <col min="2054" max="2054" width="12.28515625" style="72" customWidth="1"/>
    <col min="2055" max="2055" width="6.7109375" style="72" customWidth="1"/>
    <col min="2056" max="2056" width="11.28515625" style="72" bestFit="1" customWidth="1"/>
    <col min="2057" max="2057" width="12.28515625" style="72" customWidth="1"/>
    <col min="2058" max="2058" width="6.5703125" style="72" bestFit="1" customWidth="1"/>
    <col min="2059" max="2059" width="11.28515625" style="72" bestFit="1" customWidth="1"/>
    <col min="2060" max="2060" width="12.28515625" style="72" customWidth="1"/>
    <col min="2061" max="2061" width="22.28515625" style="72" customWidth="1"/>
    <col min="2062" max="2062" width="16.7109375" style="72" customWidth="1"/>
    <col min="2063" max="2303" width="9.140625" style="72"/>
    <col min="2304" max="2304" width="4.42578125" style="72" customWidth="1"/>
    <col min="2305" max="2305" width="43.42578125" style="72" customWidth="1"/>
    <col min="2306" max="2306" width="14.42578125" style="72" customWidth="1"/>
    <col min="2307" max="2307" width="5.7109375" style="72" customWidth="1"/>
    <col min="2308" max="2308" width="6.7109375" style="72" customWidth="1"/>
    <col min="2309" max="2309" width="14.140625" style="72" bestFit="1" customWidth="1"/>
    <col min="2310" max="2310" width="12.28515625" style="72" customWidth="1"/>
    <col min="2311" max="2311" width="6.7109375" style="72" customWidth="1"/>
    <col min="2312" max="2312" width="11.28515625" style="72" bestFit="1" customWidth="1"/>
    <col min="2313" max="2313" width="12.28515625" style="72" customWidth="1"/>
    <col min="2314" max="2314" width="6.5703125" style="72" bestFit="1" customWidth="1"/>
    <col min="2315" max="2315" width="11.28515625" style="72" bestFit="1" customWidth="1"/>
    <col min="2316" max="2316" width="12.28515625" style="72" customWidth="1"/>
    <col min="2317" max="2317" width="22.28515625" style="72" customWidth="1"/>
    <col min="2318" max="2318" width="16.7109375" style="72" customWidth="1"/>
    <col min="2319" max="2559" width="9.140625" style="72"/>
    <col min="2560" max="2560" width="4.42578125" style="72" customWidth="1"/>
    <col min="2561" max="2561" width="43.42578125" style="72" customWidth="1"/>
    <col min="2562" max="2562" width="14.42578125" style="72" customWidth="1"/>
    <col min="2563" max="2563" width="5.7109375" style="72" customWidth="1"/>
    <col min="2564" max="2564" width="6.7109375" style="72" customWidth="1"/>
    <col min="2565" max="2565" width="14.140625" style="72" bestFit="1" customWidth="1"/>
    <col min="2566" max="2566" width="12.28515625" style="72" customWidth="1"/>
    <col min="2567" max="2567" width="6.7109375" style="72" customWidth="1"/>
    <col min="2568" max="2568" width="11.28515625" style="72" bestFit="1" customWidth="1"/>
    <col min="2569" max="2569" width="12.28515625" style="72" customWidth="1"/>
    <col min="2570" max="2570" width="6.5703125" style="72" bestFit="1" customWidth="1"/>
    <col min="2571" max="2571" width="11.28515625" style="72" bestFit="1" customWidth="1"/>
    <col min="2572" max="2572" width="12.28515625" style="72" customWidth="1"/>
    <col min="2573" max="2573" width="22.28515625" style="72" customWidth="1"/>
    <col min="2574" max="2574" width="16.7109375" style="72" customWidth="1"/>
    <col min="2575" max="2815" width="9.140625" style="72"/>
    <col min="2816" max="2816" width="4.42578125" style="72" customWidth="1"/>
    <col min="2817" max="2817" width="43.42578125" style="72" customWidth="1"/>
    <col min="2818" max="2818" width="14.42578125" style="72" customWidth="1"/>
    <col min="2819" max="2819" width="5.7109375" style="72" customWidth="1"/>
    <col min="2820" max="2820" width="6.7109375" style="72" customWidth="1"/>
    <col min="2821" max="2821" width="14.140625" style="72" bestFit="1" customWidth="1"/>
    <col min="2822" max="2822" width="12.28515625" style="72" customWidth="1"/>
    <col min="2823" max="2823" width="6.7109375" style="72" customWidth="1"/>
    <col min="2824" max="2824" width="11.28515625" style="72" bestFit="1" customWidth="1"/>
    <col min="2825" max="2825" width="12.28515625" style="72" customWidth="1"/>
    <col min="2826" max="2826" width="6.5703125" style="72" bestFit="1" customWidth="1"/>
    <col min="2827" max="2827" width="11.28515625" style="72" bestFit="1" customWidth="1"/>
    <col min="2828" max="2828" width="12.28515625" style="72" customWidth="1"/>
    <col min="2829" max="2829" width="22.28515625" style="72" customWidth="1"/>
    <col min="2830" max="2830" width="16.7109375" style="72" customWidth="1"/>
    <col min="2831" max="3071" width="9.140625" style="72"/>
    <col min="3072" max="3072" width="4.42578125" style="72" customWidth="1"/>
    <col min="3073" max="3073" width="43.42578125" style="72" customWidth="1"/>
    <col min="3074" max="3074" width="14.42578125" style="72" customWidth="1"/>
    <col min="3075" max="3075" width="5.7109375" style="72" customWidth="1"/>
    <col min="3076" max="3076" width="6.7109375" style="72" customWidth="1"/>
    <col min="3077" max="3077" width="14.140625" style="72" bestFit="1" customWidth="1"/>
    <col min="3078" max="3078" width="12.28515625" style="72" customWidth="1"/>
    <col min="3079" max="3079" width="6.7109375" style="72" customWidth="1"/>
    <col min="3080" max="3080" width="11.28515625" style="72" bestFit="1" customWidth="1"/>
    <col min="3081" max="3081" width="12.28515625" style="72" customWidth="1"/>
    <col min="3082" max="3082" width="6.5703125" style="72" bestFit="1" customWidth="1"/>
    <col min="3083" max="3083" width="11.28515625" style="72" bestFit="1" customWidth="1"/>
    <col min="3084" max="3084" width="12.28515625" style="72" customWidth="1"/>
    <col min="3085" max="3085" width="22.28515625" style="72" customWidth="1"/>
    <col min="3086" max="3086" width="16.7109375" style="72" customWidth="1"/>
    <col min="3087" max="3327" width="9.140625" style="72"/>
    <col min="3328" max="3328" width="4.42578125" style="72" customWidth="1"/>
    <col min="3329" max="3329" width="43.42578125" style="72" customWidth="1"/>
    <col min="3330" max="3330" width="14.42578125" style="72" customWidth="1"/>
    <col min="3331" max="3331" width="5.7109375" style="72" customWidth="1"/>
    <col min="3332" max="3332" width="6.7109375" style="72" customWidth="1"/>
    <col min="3333" max="3333" width="14.140625" style="72" bestFit="1" customWidth="1"/>
    <col min="3334" max="3334" width="12.28515625" style="72" customWidth="1"/>
    <col min="3335" max="3335" width="6.7109375" style="72" customWidth="1"/>
    <col min="3336" max="3336" width="11.28515625" style="72" bestFit="1" customWidth="1"/>
    <col min="3337" max="3337" width="12.28515625" style="72" customWidth="1"/>
    <col min="3338" max="3338" width="6.5703125" style="72" bestFit="1" customWidth="1"/>
    <col min="3339" max="3339" width="11.28515625" style="72" bestFit="1" customWidth="1"/>
    <col min="3340" max="3340" width="12.28515625" style="72" customWidth="1"/>
    <col min="3341" max="3341" width="22.28515625" style="72" customWidth="1"/>
    <col min="3342" max="3342" width="16.7109375" style="72" customWidth="1"/>
    <col min="3343" max="3583" width="9.140625" style="72"/>
    <col min="3584" max="3584" width="4.42578125" style="72" customWidth="1"/>
    <col min="3585" max="3585" width="43.42578125" style="72" customWidth="1"/>
    <col min="3586" max="3586" width="14.42578125" style="72" customWidth="1"/>
    <col min="3587" max="3587" width="5.7109375" style="72" customWidth="1"/>
    <col min="3588" max="3588" width="6.7109375" style="72" customWidth="1"/>
    <col min="3589" max="3589" width="14.140625" style="72" bestFit="1" customWidth="1"/>
    <col min="3590" max="3590" width="12.28515625" style="72" customWidth="1"/>
    <col min="3591" max="3591" width="6.7109375" style="72" customWidth="1"/>
    <col min="3592" max="3592" width="11.28515625" style="72" bestFit="1" customWidth="1"/>
    <col min="3593" max="3593" width="12.28515625" style="72" customWidth="1"/>
    <col min="3594" max="3594" width="6.5703125" style="72" bestFit="1" customWidth="1"/>
    <col min="3595" max="3595" width="11.28515625" style="72" bestFit="1" customWidth="1"/>
    <col min="3596" max="3596" width="12.28515625" style="72" customWidth="1"/>
    <col min="3597" max="3597" width="22.28515625" style="72" customWidth="1"/>
    <col min="3598" max="3598" width="16.7109375" style="72" customWidth="1"/>
    <col min="3599" max="3839" width="9.140625" style="72"/>
    <col min="3840" max="3840" width="4.42578125" style="72" customWidth="1"/>
    <col min="3841" max="3841" width="43.42578125" style="72" customWidth="1"/>
    <col min="3842" max="3842" width="14.42578125" style="72" customWidth="1"/>
    <col min="3843" max="3843" width="5.7109375" style="72" customWidth="1"/>
    <col min="3844" max="3844" width="6.7109375" style="72" customWidth="1"/>
    <col min="3845" max="3845" width="14.140625" style="72" bestFit="1" customWidth="1"/>
    <col min="3846" max="3846" width="12.28515625" style="72" customWidth="1"/>
    <col min="3847" max="3847" width="6.7109375" style="72" customWidth="1"/>
    <col min="3848" max="3848" width="11.28515625" style="72" bestFit="1" customWidth="1"/>
    <col min="3849" max="3849" width="12.28515625" style="72" customWidth="1"/>
    <col min="3850" max="3850" width="6.5703125" style="72" bestFit="1" customWidth="1"/>
    <col min="3851" max="3851" width="11.28515625" style="72" bestFit="1" customWidth="1"/>
    <col min="3852" max="3852" width="12.28515625" style="72" customWidth="1"/>
    <col min="3853" max="3853" width="22.28515625" style="72" customWidth="1"/>
    <col min="3854" max="3854" width="16.7109375" style="72" customWidth="1"/>
    <col min="3855" max="4095" width="9.140625" style="72"/>
    <col min="4096" max="4096" width="4.42578125" style="72" customWidth="1"/>
    <col min="4097" max="4097" width="43.42578125" style="72" customWidth="1"/>
    <col min="4098" max="4098" width="14.42578125" style="72" customWidth="1"/>
    <col min="4099" max="4099" width="5.7109375" style="72" customWidth="1"/>
    <col min="4100" max="4100" width="6.7109375" style="72" customWidth="1"/>
    <col min="4101" max="4101" width="14.140625" style="72" bestFit="1" customWidth="1"/>
    <col min="4102" max="4102" width="12.28515625" style="72" customWidth="1"/>
    <col min="4103" max="4103" width="6.7109375" style="72" customWidth="1"/>
    <col min="4104" max="4104" width="11.28515625" style="72" bestFit="1" customWidth="1"/>
    <col min="4105" max="4105" width="12.28515625" style="72" customWidth="1"/>
    <col min="4106" max="4106" width="6.5703125" style="72" bestFit="1" customWidth="1"/>
    <col min="4107" max="4107" width="11.28515625" style="72" bestFit="1" customWidth="1"/>
    <col min="4108" max="4108" width="12.28515625" style="72" customWidth="1"/>
    <col min="4109" max="4109" width="22.28515625" style="72" customWidth="1"/>
    <col min="4110" max="4110" width="16.7109375" style="72" customWidth="1"/>
    <col min="4111" max="4351" width="9.140625" style="72"/>
    <col min="4352" max="4352" width="4.42578125" style="72" customWidth="1"/>
    <col min="4353" max="4353" width="43.42578125" style="72" customWidth="1"/>
    <col min="4354" max="4354" width="14.42578125" style="72" customWidth="1"/>
    <col min="4355" max="4355" width="5.7109375" style="72" customWidth="1"/>
    <col min="4356" max="4356" width="6.7109375" style="72" customWidth="1"/>
    <col min="4357" max="4357" width="14.140625" style="72" bestFit="1" customWidth="1"/>
    <col min="4358" max="4358" width="12.28515625" style="72" customWidth="1"/>
    <col min="4359" max="4359" width="6.7109375" style="72" customWidth="1"/>
    <col min="4360" max="4360" width="11.28515625" style="72" bestFit="1" customWidth="1"/>
    <col min="4361" max="4361" width="12.28515625" style="72" customWidth="1"/>
    <col min="4362" max="4362" width="6.5703125" style="72" bestFit="1" customWidth="1"/>
    <col min="4363" max="4363" width="11.28515625" style="72" bestFit="1" customWidth="1"/>
    <col min="4364" max="4364" width="12.28515625" style="72" customWidth="1"/>
    <col min="4365" max="4365" width="22.28515625" style="72" customWidth="1"/>
    <col min="4366" max="4366" width="16.7109375" style="72" customWidth="1"/>
    <col min="4367" max="4607" width="9.140625" style="72"/>
    <col min="4608" max="4608" width="4.42578125" style="72" customWidth="1"/>
    <col min="4609" max="4609" width="43.42578125" style="72" customWidth="1"/>
    <col min="4610" max="4610" width="14.42578125" style="72" customWidth="1"/>
    <col min="4611" max="4611" width="5.7109375" style="72" customWidth="1"/>
    <col min="4612" max="4612" width="6.7109375" style="72" customWidth="1"/>
    <col min="4613" max="4613" width="14.140625" style="72" bestFit="1" customWidth="1"/>
    <col min="4614" max="4614" width="12.28515625" style="72" customWidth="1"/>
    <col min="4615" max="4615" width="6.7109375" style="72" customWidth="1"/>
    <col min="4616" max="4616" width="11.28515625" style="72" bestFit="1" customWidth="1"/>
    <col min="4617" max="4617" width="12.28515625" style="72" customWidth="1"/>
    <col min="4618" max="4618" width="6.5703125" style="72" bestFit="1" customWidth="1"/>
    <col min="4619" max="4619" width="11.28515625" style="72" bestFit="1" customWidth="1"/>
    <col min="4620" max="4620" width="12.28515625" style="72" customWidth="1"/>
    <col min="4621" max="4621" width="22.28515625" style="72" customWidth="1"/>
    <col min="4622" max="4622" width="16.7109375" style="72" customWidth="1"/>
    <col min="4623" max="4863" width="9.140625" style="72"/>
    <col min="4864" max="4864" width="4.42578125" style="72" customWidth="1"/>
    <col min="4865" max="4865" width="43.42578125" style="72" customWidth="1"/>
    <col min="4866" max="4866" width="14.42578125" style="72" customWidth="1"/>
    <col min="4867" max="4867" width="5.7109375" style="72" customWidth="1"/>
    <col min="4868" max="4868" width="6.7109375" style="72" customWidth="1"/>
    <col min="4869" max="4869" width="14.140625" style="72" bestFit="1" customWidth="1"/>
    <col min="4870" max="4870" width="12.28515625" style="72" customWidth="1"/>
    <col min="4871" max="4871" width="6.7109375" style="72" customWidth="1"/>
    <col min="4872" max="4872" width="11.28515625" style="72" bestFit="1" customWidth="1"/>
    <col min="4873" max="4873" width="12.28515625" style="72" customWidth="1"/>
    <col min="4874" max="4874" width="6.5703125" style="72" bestFit="1" customWidth="1"/>
    <col min="4875" max="4875" width="11.28515625" style="72" bestFit="1" customWidth="1"/>
    <col min="4876" max="4876" width="12.28515625" style="72" customWidth="1"/>
    <col min="4877" max="4877" width="22.28515625" style="72" customWidth="1"/>
    <col min="4878" max="4878" width="16.7109375" style="72" customWidth="1"/>
    <col min="4879" max="5119" width="9.140625" style="72"/>
    <col min="5120" max="5120" width="4.42578125" style="72" customWidth="1"/>
    <col min="5121" max="5121" width="43.42578125" style="72" customWidth="1"/>
    <col min="5122" max="5122" width="14.42578125" style="72" customWidth="1"/>
    <col min="5123" max="5123" width="5.7109375" style="72" customWidth="1"/>
    <col min="5124" max="5124" width="6.7109375" style="72" customWidth="1"/>
    <col min="5125" max="5125" width="14.140625" style="72" bestFit="1" customWidth="1"/>
    <col min="5126" max="5126" width="12.28515625" style="72" customWidth="1"/>
    <col min="5127" max="5127" width="6.7109375" style="72" customWidth="1"/>
    <col min="5128" max="5128" width="11.28515625" style="72" bestFit="1" customWidth="1"/>
    <col min="5129" max="5129" width="12.28515625" style="72" customWidth="1"/>
    <col min="5130" max="5130" width="6.5703125" style="72" bestFit="1" customWidth="1"/>
    <col min="5131" max="5131" width="11.28515625" style="72" bestFit="1" customWidth="1"/>
    <col min="5132" max="5132" width="12.28515625" style="72" customWidth="1"/>
    <col min="5133" max="5133" width="22.28515625" style="72" customWidth="1"/>
    <col min="5134" max="5134" width="16.7109375" style="72" customWidth="1"/>
    <col min="5135" max="5375" width="9.140625" style="72"/>
    <col min="5376" max="5376" width="4.42578125" style="72" customWidth="1"/>
    <col min="5377" max="5377" width="43.42578125" style="72" customWidth="1"/>
    <col min="5378" max="5378" width="14.42578125" style="72" customWidth="1"/>
    <col min="5379" max="5379" width="5.7109375" style="72" customWidth="1"/>
    <col min="5380" max="5380" width="6.7109375" style="72" customWidth="1"/>
    <col min="5381" max="5381" width="14.140625" style="72" bestFit="1" customWidth="1"/>
    <col min="5382" max="5382" width="12.28515625" style="72" customWidth="1"/>
    <col min="5383" max="5383" width="6.7109375" style="72" customWidth="1"/>
    <col min="5384" max="5384" width="11.28515625" style="72" bestFit="1" customWidth="1"/>
    <col min="5385" max="5385" width="12.28515625" style="72" customWidth="1"/>
    <col min="5386" max="5386" width="6.5703125" style="72" bestFit="1" customWidth="1"/>
    <col min="5387" max="5387" width="11.28515625" style="72" bestFit="1" customWidth="1"/>
    <col min="5388" max="5388" width="12.28515625" style="72" customWidth="1"/>
    <col min="5389" max="5389" width="22.28515625" style="72" customWidth="1"/>
    <col min="5390" max="5390" width="16.7109375" style="72" customWidth="1"/>
    <col min="5391" max="5631" width="9.140625" style="72"/>
    <col min="5632" max="5632" width="4.42578125" style="72" customWidth="1"/>
    <col min="5633" max="5633" width="43.42578125" style="72" customWidth="1"/>
    <col min="5634" max="5634" width="14.42578125" style="72" customWidth="1"/>
    <col min="5635" max="5635" width="5.7109375" style="72" customWidth="1"/>
    <col min="5636" max="5636" width="6.7109375" style="72" customWidth="1"/>
    <col min="5637" max="5637" width="14.140625" style="72" bestFit="1" customWidth="1"/>
    <col min="5638" max="5638" width="12.28515625" style="72" customWidth="1"/>
    <col min="5639" max="5639" width="6.7109375" style="72" customWidth="1"/>
    <col min="5640" max="5640" width="11.28515625" style="72" bestFit="1" customWidth="1"/>
    <col min="5641" max="5641" width="12.28515625" style="72" customWidth="1"/>
    <col min="5642" max="5642" width="6.5703125" style="72" bestFit="1" customWidth="1"/>
    <col min="5643" max="5643" width="11.28515625" style="72" bestFit="1" customWidth="1"/>
    <col min="5644" max="5644" width="12.28515625" style="72" customWidth="1"/>
    <col min="5645" max="5645" width="22.28515625" style="72" customWidth="1"/>
    <col min="5646" max="5646" width="16.7109375" style="72" customWidth="1"/>
    <col min="5647" max="5887" width="9.140625" style="72"/>
    <col min="5888" max="5888" width="4.42578125" style="72" customWidth="1"/>
    <col min="5889" max="5889" width="43.42578125" style="72" customWidth="1"/>
    <col min="5890" max="5890" width="14.42578125" style="72" customWidth="1"/>
    <col min="5891" max="5891" width="5.7109375" style="72" customWidth="1"/>
    <col min="5892" max="5892" width="6.7109375" style="72" customWidth="1"/>
    <col min="5893" max="5893" width="14.140625" style="72" bestFit="1" customWidth="1"/>
    <col min="5894" max="5894" width="12.28515625" style="72" customWidth="1"/>
    <col min="5895" max="5895" width="6.7109375" style="72" customWidth="1"/>
    <col min="5896" max="5896" width="11.28515625" style="72" bestFit="1" customWidth="1"/>
    <col min="5897" max="5897" width="12.28515625" style="72" customWidth="1"/>
    <col min="5898" max="5898" width="6.5703125" style="72" bestFit="1" customWidth="1"/>
    <col min="5899" max="5899" width="11.28515625" style="72" bestFit="1" customWidth="1"/>
    <col min="5900" max="5900" width="12.28515625" style="72" customWidth="1"/>
    <col min="5901" max="5901" width="22.28515625" style="72" customWidth="1"/>
    <col min="5902" max="5902" width="16.7109375" style="72" customWidth="1"/>
    <col min="5903" max="6143" width="9.140625" style="72"/>
    <col min="6144" max="6144" width="4.42578125" style="72" customWidth="1"/>
    <col min="6145" max="6145" width="43.42578125" style="72" customWidth="1"/>
    <col min="6146" max="6146" width="14.42578125" style="72" customWidth="1"/>
    <col min="6147" max="6147" width="5.7109375" style="72" customWidth="1"/>
    <col min="6148" max="6148" width="6.7109375" style="72" customWidth="1"/>
    <col min="6149" max="6149" width="14.140625" style="72" bestFit="1" customWidth="1"/>
    <col min="6150" max="6150" width="12.28515625" style="72" customWidth="1"/>
    <col min="6151" max="6151" width="6.7109375" style="72" customWidth="1"/>
    <col min="6152" max="6152" width="11.28515625" style="72" bestFit="1" customWidth="1"/>
    <col min="6153" max="6153" width="12.28515625" style="72" customWidth="1"/>
    <col min="6154" max="6154" width="6.5703125" style="72" bestFit="1" customWidth="1"/>
    <col min="6155" max="6155" width="11.28515625" style="72" bestFit="1" customWidth="1"/>
    <col min="6156" max="6156" width="12.28515625" style="72" customWidth="1"/>
    <col min="6157" max="6157" width="22.28515625" style="72" customWidth="1"/>
    <col min="6158" max="6158" width="16.7109375" style="72" customWidth="1"/>
    <col min="6159" max="6399" width="9.140625" style="72"/>
    <col min="6400" max="6400" width="4.42578125" style="72" customWidth="1"/>
    <col min="6401" max="6401" width="43.42578125" style="72" customWidth="1"/>
    <col min="6402" max="6402" width="14.42578125" style="72" customWidth="1"/>
    <col min="6403" max="6403" width="5.7109375" style="72" customWidth="1"/>
    <col min="6404" max="6404" width="6.7109375" style="72" customWidth="1"/>
    <col min="6405" max="6405" width="14.140625" style="72" bestFit="1" customWidth="1"/>
    <col min="6406" max="6406" width="12.28515625" style="72" customWidth="1"/>
    <col min="6407" max="6407" width="6.7109375" style="72" customWidth="1"/>
    <col min="6408" max="6408" width="11.28515625" style="72" bestFit="1" customWidth="1"/>
    <col min="6409" max="6409" width="12.28515625" style="72" customWidth="1"/>
    <col min="6410" max="6410" width="6.5703125" style="72" bestFit="1" customWidth="1"/>
    <col min="6411" max="6411" width="11.28515625" style="72" bestFit="1" customWidth="1"/>
    <col min="6412" max="6412" width="12.28515625" style="72" customWidth="1"/>
    <col min="6413" max="6413" width="22.28515625" style="72" customWidth="1"/>
    <col min="6414" max="6414" width="16.7109375" style="72" customWidth="1"/>
    <col min="6415" max="6655" width="9.140625" style="72"/>
    <col min="6656" max="6656" width="4.42578125" style="72" customWidth="1"/>
    <col min="6657" max="6657" width="43.42578125" style="72" customWidth="1"/>
    <col min="6658" max="6658" width="14.42578125" style="72" customWidth="1"/>
    <col min="6659" max="6659" width="5.7109375" style="72" customWidth="1"/>
    <col min="6660" max="6660" width="6.7109375" style="72" customWidth="1"/>
    <col min="6661" max="6661" width="14.140625" style="72" bestFit="1" customWidth="1"/>
    <col min="6662" max="6662" width="12.28515625" style="72" customWidth="1"/>
    <col min="6663" max="6663" width="6.7109375" style="72" customWidth="1"/>
    <col min="6664" max="6664" width="11.28515625" style="72" bestFit="1" customWidth="1"/>
    <col min="6665" max="6665" width="12.28515625" style="72" customWidth="1"/>
    <col min="6666" max="6666" width="6.5703125" style="72" bestFit="1" customWidth="1"/>
    <col min="6667" max="6667" width="11.28515625" style="72" bestFit="1" customWidth="1"/>
    <col min="6668" max="6668" width="12.28515625" style="72" customWidth="1"/>
    <col min="6669" max="6669" width="22.28515625" style="72" customWidth="1"/>
    <col min="6670" max="6670" width="16.7109375" style="72" customWidth="1"/>
    <col min="6671" max="6911" width="9.140625" style="72"/>
    <col min="6912" max="6912" width="4.42578125" style="72" customWidth="1"/>
    <col min="6913" max="6913" width="43.42578125" style="72" customWidth="1"/>
    <col min="6914" max="6914" width="14.42578125" style="72" customWidth="1"/>
    <col min="6915" max="6915" width="5.7109375" style="72" customWidth="1"/>
    <col min="6916" max="6916" width="6.7109375" style="72" customWidth="1"/>
    <col min="6917" max="6917" width="14.140625" style="72" bestFit="1" customWidth="1"/>
    <col min="6918" max="6918" width="12.28515625" style="72" customWidth="1"/>
    <col min="6919" max="6919" width="6.7109375" style="72" customWidth="1"/>
    <col min="6920" max="6920" width="11.28515625" style="72" bestFit="1" customWidth="1"/>
    <col min="6921" max="6921" width="12.28515625" style="72" customWidth="1"/>
    <col min="6922" max="6922" width="6.5703125" style="72" bestFit="1" customWidth="1"/>
    <col min="6923" max="6923" width="11.28515625" style="72" bestFit="1" customWidth="1"/>
    <col min="6924" max="6924" width="12.28515625" style="72" customWidth="1"/>
    <col min="6925" max="6925" width="22.28515625" style="72" customWidth="1"/>
    <col min="6926" max="6926" width="16.7109375" style="72" customWidth="1"/>
    <col min="6927" max="7167" width="9.140625" style="72"/>
    <col min="7168" max="7168" width="4.42578125" style="72" customWidth="1"/>
    <col min="7169" max="7169" width="43.42578125" style="72" customWidth="1"/>
    <col min="7170" max="7170" width="14.42578125" style="72" customWidth="1"/>
    <col min="7171" max="7171" width="5.7109375" style="72" customWidth="1"/>
    <col min="7172" max="7172" width="6.7109375" style="72" customWidth="1"/>
    <col min="7173" max="7173" width="14.140625" style="72" bestFit="1" customWidth="1"/>
    <col min="7174" max="7174" width="12.28515625" style="72" customWidth="1"/>
    <col min="7175" max="7175" width="6.7109375" style="72" customWidth="1"/>
    <col min="7176" max="7176" width="11.28515625" style="72" bestFit="1" customWidth="1"/>
    <col min="7177" max="7177" width="12.28515625" style="72" customWidth="1"/>
    <col min="7178" max="7178" width="6.5703125" style="72" bestFit="1" customWidth="1"/>
    <col min="7179" max="7179" width="11.28515625" style="72" bestFit="1" customWidth="1"/>
    <col min="7180" max="7180" width="12.28515625" style="72" customWidth="1"/>
    <col min="7181" max="7181" width="22.28515625" style="72" customWidth="1"/>
    <col min="7182" max="7182" width="16.7109375" style="72" customWidth="1"/>
    <col min="7183" max="7423" width="9.140625" style="72"/>
    <col min="7424" max="7424" width="4.42578125" style="72" customWidth="1"/>
    <col min="7425" max="7425" width="43.42578125" style="72" customWidth="1"/>
    <col min="7426" max="7426" width="14.42578125" style="72" customWidth="1"/>
    <col min="7427" max="7427" width="5.7109375" style="72" customWidth="1"/>
    <col min="7428" max="7428" width="6.7109375" style="72" customWidth="1"/>
    <col min="7429" max="7429" width="14.140625" style="72" bestFit="1" customWidth="1"/>
    <col min="7430" max="7430" width="12.28515625" style="72" customWidth="1"/>
    <col min="7431" max="7431" width="6.7109375" style="72" customWidth="1"/>
    <col min="7432" max="7432" width="11.28515625" style="72" bestFit="1" customWidth="1"/>
    <col min="7433" max="7433" width="12.28515625" style="72" customWidth="1"/>
    <col min="7434" max="7434" width="6.5703125" style="72" bestFit="1" customWidth="1"/>
    <col min="7435" max="7435" width="11.28515625" style="72" bestFit="1" customWidth="1"/>
    <col min="7436" max="7436" width="12.28515625" style="72" customWidth="1"/>
    <col min="7437" max="7437" width="22.28515625" style="72" customWidth="1"/>
    <col min="7438" max="7438" width="16.7109375" style="72" customWidth="1"/>
    <col min="7439" max="7679" width="9.140625" style="72"/>
    <col min="7680" max="7680" width="4.42578125" style="72" customWidth="1"/>
    <col min="7681" max="7681" width="43.42578125" style="72" customWidth="1"/>
    <col min="7682" max="7682" width="14.42578125" style="72" customWidth="1"/>
    <col min="7683" max="7683" width="5.7109375" style="72" customWidth="1"/>
    <col min="7684" max="7684" width="6.7109375" style="72" customWidth="1"/>
    <col min="7685" max="7685" width="14.140625" style="72" bestFit="1" customWidth="1"/>
    <col min="7686" max="7686" width="12.28515625" style="72" customWidth="1"/>
    <col min="7687" max="7687" width="6.7109375" style="72" customWidth="1"/>
    <col min="7688" max="7688" width="11.28515625" style="72" bestFit="1" customWidth="1"/>
    <col min="7689" max="7689" width="12.28515625" style="72" customWidth="1"/>
    <col min="7690" max="7690" width="6.5703125" style="72" bestFit="1" customWidth="1"/>
    <col min="7691" max="7691" width="11.28515625" style="72" bestFit="1" customWidth="1"/>
    <col min="7692" max="7692" width="12.28515625" style="72" customWidth="1"/>
    <col min="7693" max="7693" width="22.28515625" style="72" customWidth="1"/>
    <col min="7694" max="7694" width="16.7109375" style="72" customWidth="1"/>
    <col min="7695" max="7935" width="9.140625" style="72"/>
    <col min="7936" max="7936" width="4.42578125" style="72" customWidth="1"/>
    <col min="7937" max="7937" width="43.42578125" style="72" customWidth="1"/>
    <col min="7938" max="7938" width="14.42578125" style="72" customWidth="1"/>
    <col min="7939" max="7939" width="5.7109375" style="72" customWidth="1"/>
    <col min="7940" max="7940" width="6.7109375" style="72" customWidth="1"/>
    <col min="7941" max="7941" width="14.140625" style="72" bestFit="1" customWidth="1"/>
    <col min="7942" max="7942" width="12.28515625" style="72" customWidth="1"/>
    <col min="7943" max="7943" width="6.7109375" style="72" customWidth="1"/>
    <col min="7944" max="7944" width="11.28515625" style="72" bestFit="1" customWidth="1"/>
    <col min="7945" max="7945" width="12.28515625" style="72" customWidth="1"/>
    <col min="7946" max="7946" width="6.5703125" style="72" bestFit="1" customWidth="1"/>
    <col min="7947" max="7947" width="11.28515625" style="72" bestFit="1" customWidth="1"/>
    <col min="7948" max="7948" width="12.28515625" style="72" customWidth="1"/>
    <col min="7949" max="7949" width="22.28515625" style="72" customWidth="1"/>
    <col min="7950" max="7950" width="16.7109375" style="72" customWidth="1"/>
    <col min="7951" max="8191" width="9.140625" style="72"/>
    <col min="8192" max="8192" width="4.42578125" style="72" customWidth="1"/>
    <col min="8193" max="8193" width="43.42578125" style="72" customWidth="1"/>
    <col min="8194" max="8194" width="14.42578125" style="72" customWidth="1"/>
    <col min="8195" max="8195" width="5.7109375" style="72" customWidth="1"/>
    <col min="8196" max="8196" width="6.7109375" style="72" customWidth="1"/>
    <col min="8197" max="8197" width="14.140625" style="72" bestFit="1" customWidth="1"/>
    <col min="8198" max="8198" width="12.28515625" style="72" customWidth="1"/>
    <col min="8199" max="8199" width="6.7109375" style="72" customWidth="1"/>
    <col min="8200" max="8200" width="11.28515625" style="72" bestFit="1" customWidth="1"/>
    <col min="8201" max="8201" width="12.28515625" style="72" customWidth="1"/>
    <col min="8202" max="8202" width="6.5703125" style="72" bestFit="1" customWidth="1"/>
    <col min="8203" max="8203" width="11.28515625" style="72" bestFit="1" customWidth="1"/>
    <col min="8204" max="8204" width="12.28515625" style="72" customWidth="1"/>
    <col min="8205" max="8205" width="22.28515625" style="72" customWidth="1"/>
    <col min="8206" max="8206" width="16.7109375" style="72" customWidth="1"/>
    <col min="8207" max="8447" width="9.140625" style="72"/>
    <col min="8448" max="8448" width="4.42578125" style="72" customWidth="1"/>
    <col min="8449" max="8449" width="43.42578125" style="72" customWidth="1"/>
    <col min="8450" max="8450" width="14.42578125" style="72" customWidth="1"/>
    <col min="8451" max="8451" width="5.7109375" style="72" customWidth="1"/>
    <col min="8452" max="8452" width="6.7109375" style="72" customWidth="1"/>
    <col min="8453" max="8453" width="14.140625" style="72" bestFit="1" customWidth="1"/>
    <col min="8454" max="8454" width="12.28515625" style="72" customWidth="1"/>
    <col min="8455" max="8455" width="6.7109375" style="72" customWidth="1"/>
    <col min="8456" max="8456" width="11.28515625" style="72" bestFit="1" customWidth="1"/>
    <col min="8457" max="8457" width="12.28515625" style="72" customWidth="1"/>
    <col min="8458" max="8458" width="6.5703125" style="72" bestFit="1" customWidth="1"/>
    <col min="8459" max="8459" width="11.28515625" style="72" bestFit="1" customWidth="1"/>
    <col min="8460" max="8460" width="12.28515625" style="72" customWidth="1"/>
    <col min="8461" max="8461" width="22.28515625" style="72" customWidth="1"/>
    <col min="8462" max="8462" width="16.7109375" style="72" customWidth="1"/>
    <col min="8463" max="8703" width="9.140625" style="72"/>
    <col min="8704" max="8704" width="4.42578125" style="72" customWidth="1"/>
    <col min="8705" max="8705" width="43.42578125" style="72" customWidth="1"/>
    <col min="8706" max="8706" width="14.42578125" style="72" customWidth="1"/>
    <col min="8707" max="8707" width="5.7109375" style="72" customWidth="1"/>
    <col min="8708" max="8708" width="6.7109375" style="72" customWidth="1"/>
    <col min="8709" max="8709" width="14.140625" style="72" bestFit="1" customWidth="1"/>
    <col min="8710" max="8710" width="12.28515625" style="72" customWidth="1"/>
    <col min="8711" max="8711" width="6.7109375" style="72" customWidth="1"/>
    <col min="8712" max="8712" width="11.28515625" style="72" bestFit="1" customWidth="1"/>
    <col min="8713" max="8713" width="12.28515625" style="72" customWidth="1"/>
    <col min="8714" max="8714" width="6.5703125" style="72" bestFit="1" customWidth="1"/>
    <col min="8715" max="8715" width="11.28515625" style="72" bestFit="1" customWidth="1"/>
    <col min="8716" max="8716" width="12.28515625" style="72" customWidth="1"/>
    <col min="8717" max="8717" width="22.28515625" style="72" customWidth="1"/>
    <col min="8718" max="8718" width="16.7109375" style="72" customWidth="1"/>
    <col min="8719" max="8959" width="9.140625" style="72"/>
    <col min="8960" max="8960" width="4.42578125" style="72" customWidth="1"/>
    <col min="8961" max="8961" width="43.42578125" style="72" customWidth="1"/>
    <col min="8962" max="8962" width="14.42578125" style="72" customWidth="1"/>
    <col min="8963" max="8963" width="5.7109375" style="72" customWidth="1"/>
    <col min="8964" max="8964" width="6.7109375" style="72" customWidth="1"/>
    <col min="8965" max="8965" width="14.140625" style="72" bestFit="1" customWidth="1"/>
    <col min="8966" max="8966" width="12.28515625" style="72" customWidth="1"/>
    <col min="8967" max="8967" width="6.7109375" style="72" customWidth="1"/>
    <col min="8968" max="8968" width="11.28515625" style="72" bestFit="1" customWidth="1"/>
    <col min="8969" max="8969" width="12.28515625" style="72" customWidth="1"/>
    <col min="8970" max="8970" width="6.5703125" style="72" bestFit="1" customWidth="1"/>
    <col min="8971" max="8971" width="11.28515625" style="72" bestFit="1" customWidth="1"/>
    <col min="8972" max="8972" width="12.28515625" style="72" customWidth="1"/>
    <col min="8973" max="8973" width="22.28515625" style="72" customWidth="1"/>
    <col min="8974" max="8974" width="16.7109375" style="72" customWidth="1"/>
    <col min="8975" max="9215" width="9.140625" style="72"/>
    <col min="9216" max="9216" width="4.42578125" style="72" customWidth="1"/>
    <col min="9217" max="9217" width="43.42578125" style="72" customWidth="1"/>
    <col min="9218" max="9218" width="14.42578125" style="72" customWidth="1"/>
    <col min="9219" max="9219" width="5.7109375" style="72" customWidth="1"/>
    <col min="9220" max="9220" width="6.7109375" style="72" customWidth="1"/>
    <col min="9221" max="9221" width="14.140625" style="72" bestFit="1" customWidth="1"/>
    <col min="9222" max="9222" width="12.28515625" style="72" customWidth="1"/>
    <col min="9223" max="9223" width="6.7109375" style="72" customWidth="1"/>
    <col min="9224" max="9224" width="11.28515625" style="72" bestFit="1" customWidth="1"/>
    <col min="9225" max="9225" width="12.28515625" style="72" customWidth="1"/>
    <col min="9226" max="9226" width="6.5703125" style="72" bestFit="1" customWidth="1"/>
    <col min="9227" max="9227" width="11.28515625" style="72" bestFit="1" customWidth="1"/>
    <col min="9228" max="9228" width="12.28515625" style="72" customWidth="1"/>
    <col min="9229" max="9229" width="22.28515625" style="72" customWidth="1"/>
    <col min="9230" max="9230" width="16.7109375" style="72" customWidth="1"/>
    <col min="9231" max="9471" width="9.140625" style="72"/>
    <col min="9472" max="9472" width="4.42578125" style="72" customWidth="1"/>
    <col min="9473" max="9473" width="43.42578125" style="72" customWidth="1"/>
    <col min="9474" max="9474" width="14.42578125" style="72" customWidth="1"/>
    <col min="9475" max="9475" width="5.7109375" style="72" customWidth="1"/>
    <col min="9476" max="9476" width="6.7109375" style="72" customWidth="1"/>
    <col min="9477" max="9477" width="14.140625" style="72" bestFit="1" customWidth="1"/>
    <col min="9478" max="9478" width="12.28515625" style="72" customWidth="1"/>
    <col min="9479" max="9479" width="6.7109375" style="72" customWidth="1"/>
    <col min="9480" max="9480" width="11.28515625" style="72" bestFit="1" customWidth="1"/>
    <col min="9481" max="9481" width="12.28515625" style="72" customWidth="1"/>
    <col min="9482" max="9482" width="6.5703125" style="72" bestFit="1" customWidth="1"/>
    <col min="9483" max="9483" width="11.28515625" style="72" bestFit="1" customWidth="1"/>
    <col min="9484" max="9484" width="12.28515625" style="72" customWidth="1"/>
    <col min="9485" max="9485" width="22.28515625" style="72" customWidth="1"/>
    <col min="9486" max="9486" width="16.7109375" style="72" customWidth="1"/>
    <col min="9487" max="9727" width="9.140625" style="72"/>
    <col min="9728" max="9728" width="4.42578125" style="72" customWidth="1"/>
    <col min="9729" max="9729" width="43.42578125" style="72" customWidth="1"/>
    <col min="9730" max="9730" width="14.42578125" style="72" customWidth="1"/>
    <col min="9731" max="9731" width="5.7109375" style="72" customWidth="1"/>
    <col min="9732" max="9732" width="6.7109375" style="72" customWidth="1"/>
    <col min="9733" max="9733" width="14.140625" style="72" bestFit="1" customWidth="1"/>
    <col min="9734" max="9734" width="12.28515625" style="72" customWidth="1"/>
    <col min="9735" max="9735" width="6.7109375" style="72" customWidth="1"/>
    <col min="9736" max="9736" width="11.28515625" style="72" bestFit="1" customWidth="1"/>
    <col min="9737" max="9737" width="12.28515625" style="72" customWidth="1"/>
    <col min="9738" max="9738" width="6.5703125" style="72" bestFit="1" customWidth="1"/>
    <col min="9739" max="9739" width="11.28515625" style="72" bestFit="1" customWidth="1"/>
    <col min="9740" max="9740" width="12.28515625" style="72" customWidth="1"/>
    <col min="9741" max="9741" width="22.28515625" style="72" customWidth="1"/>
    <col min="9742" max="9742" width="16.7109375" style="72" customWidth="1"/>
    <col min="9743" max="9983" width="9.140625" style="72"/>
    <col min="9984" max="9984" width="4.42578125" style="72" customWidth="1"/>
    <col min="9985" max="9985" width="43.42578125" style="72" customWidth="1"/>
    <col min="9986" max="9986" width="14.42578125" style="72" customWidth="1"/>
    <col min="9987" max="9987" width="5.7109375" style="72" customWidth="1"/>
    <col min="9988" max="9988" width="6.7109375" style="72" customWidth="1"/>
    <col min="9989" max="9989" width="14.140625" style="72" bestFit="1" customWidth="1"/>
    <col min="9990" max="9990" width="12.28515625" style="72" customWidth="1"/>
    <col min="9991" max="9991" width="6.7109375" style="72" customWidth="1"/>
    <col min="9992" max="9992" width="11.28515625" style="72" bestFit="1" customWidth="1"/>
    <col min="9993" max="9993" width="12.28515625" style="72" customWidth="1"/>
    <col min="9994" max="9994" width="6.5703125" style="72" bestFit="1" customWidth="1"/>
    <col min="9995" max="9995" width="11.28515625" style="72" bestFit="1" customWidth="1"/>
    <col min="9996" max="9996" width="12.28515625" style="72" customWidth="1"/>
    <col min="9997" max="9997" width="22.28515625" style="72" customWidth="1"/>
    <col min="9998" max="9998" width="16.7109375" style="72" customWidth="1"/>
    <col min="9999" max="10239" width="9.140625" style="72"/>
    <col min="10240" max="10240" width="4.42578125" style="72" customWidth="1"/>
    <col min="10241" max="10241" width="43.42578125" style="72" customWidth="1"/>
    <col min="10242" max="10242" width="14.42578125" style="72" customWidth="1"/>
    <col min="10243" max="10243" width="5.7109375" style="72" customWidth="1"/>
    <col min="10244" max="10244" width="6.7109375" style="72" customWidth="1"/>
    <col min="10245" max="10245" width="14.140625" style="72" bestFit="1" customWidth="1"/>
    <col min="10246" max="10246" width="12.28515625" style="72" customWidth="1"/>
    <col min="10247" max="10247" width="6.7109375" style="72" customWidth="1"/>
    <col min="10248" max="10248" width="11.28515625" style="72" bestFit="1" customWidth="1"/>
    <col min="10249" max="10249" width="12.28515625" style="72" customWidth="1"/>
    <col min="10250" max="10250" width="6.5703125" style="72" bestFit="1" customWidth="1"/>
    <col min="10251" max="10251" width="11.28515625" style="72" bestFit="1" customWidth="1"/>
    <col min="10252" max="10252" width="12.28515625" style="72" customWidth="1"/>
    <col min="10253" max="10253" width="22.28515625" style="72" customWidth="1"/>
    <col min="10254" max="10254" width="16.7109375" style="72" customWidth="1"/>
    <col min="10255" max="10495" width="9.140625" style="72"/>
    <col min="10496" max="10496" width="4.42578125" style="72" customWidth="1"/>
    <col min="10497" max="10497" width="43.42578125" style="72" customWidth="1"/>
    <col min="10498" max="10498" width="14.42578125" style="72" customWidth="1"/>
    <col min="10499" max="10499" width="5.7109375" style="72" customWidth="1"/>
    <col min="10500" max="10500" width="6.7109375" style="72" customWidth="1"/>
    <col min="10501" max="10501" width="14.140625" style="72" bestFit="1" customWidth="1"/>
    <col min="10502" max="10502" width="12.28515625" style="72" customWidth="1"/>
    <col min="10503" max="10503" width="6.7109375" style="72" customWidth="1"/>
    <col min="10504" max="10504" width="11.28515625" style="72" bestFit="1" customWidth="1"/>
    <col min="10505" max="10505" width="12.28515625" style="72" customWidth="1"/>
    <col min="10506" max="10506" width="6.5703125" style="72" bestFit="1" customWidth="1"/>
    <col min="10507" max="10507" width="11.28515625" style="72" bestFit="1" customWidth="1"/>
    <col min="10508" max="10508" width="12.28515625" style="72" customWidth="1"/>
    <col min="10509" max="10509" width="22.28515625" style="72" customWidth="1"/>
    <col min="10510" max="10510" width="16.7109375" style="72" customWidth="1"/>
    <col min="10511" max="10751" width="9.140625" style="72"/>
    <col min="10752" max="10752" width="4.42578125" style="72" customWidth="1"/>
    <col min="10753" max="10753" width="43.42578125" style="72" customWidth="1"/>
    <col min="10754" max="10754" width="14.42578125" style="72" customWidth="1"/>
    <col min="10755" max="10755" width="5.7109375" style="72" customWidth="1"/>
    <col min="10756" max="10756" width="6.7109375" style="72" customWidth="1"/>
    <col min="10757" max="10757" width="14.140625" style="72" bestFit="1" customWidth="1"/>
    <col min="10758" max="10758" width="12.28515625" style="72" customWidth="1"/>
    <col min="10759" max="10759" width="6.7109375" style="72" customWidth="1"/>
    <col min="10760" max="10760" width="11.28515625" style="72" bestFit="1" customWidth="1"/>
    <col min="10761" max="10761" width="12.28515625" style="72" customWidth="1"/>
    <col min="10762" max="10762" width="6.5703125" style="72" bestFit="1" customWidth="1"/>
    <col min="10763" max="10763" width="11.28515625" style="72" bestFit="1" customWidth="1"/>
    <col min="10764" max="10764" width="12.28515625" style="72" customWidth="1"/>
    <col min="10765" max="10765" width="22.28515625" style="72" customWidth="1"/>
    <col min="10766" max="10766" width="16.7109375" style="72" customWidth="1"/>
    <col min="10767" max="11007" width="9.140625" style="72"/>
    <col min="11008" max="11008" width="4.42578125" style="72" customWidth="1"/>
    <col min="11009" max="11009" width="43.42578125" style="72" customWidth="1"/>
    <col min="11010" max="11010" width="14.42578125" style="72" customWidth="1"/>
    <col min="11011" max="11011" width="5.7109375" style="72" customWidth="1"/>
    <col min="11012" max="11012" width="6.7109375" style="72" customWidth="1"/>
    <col min="11013" max="11013" width="14.140625" style="72" bestFit="1" customWidth="1"/>
    <col min="11014" max="11014" width="12.28515625" style="72" customWidth="1"/>
    <col min="11015" max="11015" width="6.7109375" style="72" customWidth="1"/>
    <col min="11016" max="11016" width="11.28515625" style="72" bestFit="1" customWidth="1"/>
    <col min="11017" max="11017" width="12.28515625" style="72" customWidth="1"/>
    <col min="11018" max="11018" width="6.5703125" style="72" bestFit="1" customWidth="1"/>
    <col min="11019" max="11019" width="11.28515625" style="72" bestFit="1" customWidth="1"/>
    <col min="11020" max="11020" width="12.28515625" style="72" customWidth="1"/>
    <col min="11021" max="11021" width="22.28515625" style="72" customWidth="1"/>
    <col min="11022" max="11022" width="16.7109375" style="72" customWidth="1"/>
    <col min="11023" max="11263" width="9.140625" style="72"/>
    <col min="11264" max="11264" width="4.42578125" style="72" customWidth="1"/>
    <col min="11265" max="11265" width="43.42578125" style="72" customWidth="1"/>
    <col min="11266" max="11266" width="14.42578125" style="72" customWidth="1"/>
    <col min="11267" max="11267" width="5.7109375" style="72" customWidth="1"/>
    <col min="11268" max="11268" width="6.7109375" style="72" customWidth="1"/>
    <col min="11269" max="11269" width="14.140625" style="72" bestFit="1" customWidth="1"/>
    <col min="11270" max="11270" width="12.28515625" style="72" customWidth="1"/>
    <col min="11271" max="11271" width="6.7109375" style="72" customWidth="1"/>
    <col min="11272" max="11272" width="11.28515625" style="72" bestFit="1" customWidth="1"/>
    <col min="11273" max="11273" width="12.28515625" style="72" customWidth="1"/>
    <col min="11274" max="11274" width="6.5703125" style="72" bestFit="1" customWidth="1"/>
    <col min="11275" max="11275" width="11.28515625" style="72" bestFit="1" customWidth="1"/>
    <col min="11276" max="11276" width="12.28515625" style="72" customWidth="1"/>
    <col min="11277" max="11277" width="22.28515625" style="72" customWidth="1"/>
    <col min="11278" max="11278" width="16.7109375" style="72" customWidth="1"/>
    <col min="11279" max="11519" width="9.140625" style="72"/>
    <col min="11520" max="11520" width="4.42578125" style="72" customWidth="1"/>
    <col min="11521" max="11521" width="43.42578125" style="72" customWidth="1"/>
    <col min="11522" max="11522" width="14.42578125" style="72" customWidth="1"/>
    <col min="11523" max="11523" width="5.7109375" style="72" customWidth="1"/>
    <col min="11524" max="11524" width="6.7109375" style="72" customWidth="1"/>
    <col min="11525" max="11525" width="14.140625" style="72" bestFit="1" customWidth="1"/>
    <col min="11526" max="11526" width="12.28515625" style="72" customWidth="1"/>
    <col min="11527" max="11527" width="6.7109375" style="72" customWidth="1"/>
    <col min="11528" max="11528" width="11.28515625" style="72" bestFit="1" customWidth="1"/>
    <col min="11529" max="11529" width="12.28515625" style="72" customWidth="1"/>
    <col min="11530" max="11530" width="6.5703125" style="72" bestFit="1" customWidth="1"/>
    <col min="11531" max="11531" width="11.28515625" style="72" bestFit="1" customWidth="1"/>
    <col min="11532" max="11532" width="12.28515625" style="72" customWidth="1"/>
    <col min="11533" max="11533" width="22.28515625" style="72" customWidth="1"/>
    <col min="11534" max="11534" width="16.7109375" style="72" customWidth="1"/>
    <col min="11535" max="11775" width="9.140625" style="72"/>
    <col min="11776" max="11776" width="4.42578125" style="72" customWidth="1"/>
    <col min="11777" max="11777" width="43.42578125" style="72" customWidth="1"/>
    <col min="11778" max="11778" width="14.42578125" style="72" customWidth="1"/>
    <col min="11779" max="11779" width="5.7109375" style="72" customWidth="1"/>
    <col min="11780" max="11780" width="6.7109375" style="72" customWidth="1"/>
    <col min="11781" max="11781" width="14.140625" style="72" bestFit="1" customWidth="1"/>
    <col min="11782" max="11782" width="12.28515625" style="72" customWidth="1"/>
    <col min="11783" max="11783" width="6.7109375" style="72" customWidth="1"/>
    <col min="11784" max="11784" width="11.28515625" style="72" bestFit="1" customWidth="1"/>
    <col min="11785" max="11785" width="12.28515625" style="72" customWidth="1"/>
    <col min="11786" max="11786" width="6.5703125" style="72" bestFit="1" customWidth="1"/>
    <col min="11787" max="11787" width="11.28515625" style="72" bestFit="1" customWidth="1"/>
    <col min="11788" max="11788" width="12.28515625" style="72" customWidth="1"/>
    <col min="11789" max="11789" width="22.28515625" style="72" customWidth="1"/>
    <col min="11790" max="11790" width="16.7109375" style="72" customWidth="1"/>
    <col min="11791" max="12031" width="9.140625" style="72"/>
    <col min="12032" max="12032" width="4.42578125" style="72" customWidth="1"/>
    <col min="12033" max="12033" width="43.42578125" style="72" customWidth="1"/>
    <col min="12034" max="12034" width="14.42578125" style="72" customWidth="1"/>
    <col min="12035" max="12035" width="5.7109375" style="72" customWidth="1"/>
    <col min="12036" max="12036" width="6.7109375" style="72" customWidth="1"/>
    <col min="12037" max="12037" width="14.140625" style="72" bestFit="1" customWidth="1"/>
    <col min="12038" max="12038" width="12.28515625" style="72" customWidth="1"/>
    <col min="12039" max="12039" width="6.7109375" style="72" customWidth="1"/>
    <col min="12040" max="12040" width="11.28515625" style="72" bestFit="1" customWidth="1"/>
    <col min="12041" max="12041" width="12.28515625" style="72" customWidth="1"/>
    <col min="12042" max="12042" width="6.5703125" style="72" bestFit="1" customWidth="1"/>
    <col min="12043" max="12043" width="11.28515625" style="72" bestFit="1" customWidth="1"/>
    <col min="12044" max="12044" width="12.28515625" style="72" customWidth="1"/>
    <col min="12045" max="12045" width="22.28515625" style="72" customWidth="1"/>
    <col min="12046" max="12046" width="16.7109375" style="72" customWidth="1"/>
    <col min="12047" max="12287" width="9.140625" style="72"/>
    <col min="12288" max="12288" width="4.42578125" style="72" customWidth="1"/>
    <col min="12289" max="12289" width="43.42578125" style="72" customWidth="1"/>
    <col min="12290" max="12290" width="14.42578125" style="72" customWidth="1"/>
    <col min="12291" max="12291" width="5.7109375" style="72" customWidth="1"/>
    <col min="12292" max="12292" width="6.7109375" style="72" customWidth="1"/>
    <col min="12293" max="12293" width="14.140625" style="72" bestFit="1" customWidth="1"/>
    <col min="12294" max="12294" width="12.28515625" style="72" customWidth="1"/>
    <col min="12295" max="12295" width="6.7109375" style="72" customWidth="1"/>
    <col min="12296" max="12296" width="11.28515625" style="72" bestFit="1" customWidth="1"/>
    <col min="12297" max="12297" width="12.28515625" style="72" customWidth="1"/>
    <col min="12298" max="12298" width="6.5703125" style="72" bestFit="1" customWidth="1"/>
    <col min="12299" max="12299" width="11.28515625" style="72" bestFit="1" customWidth="1"/>
    <col min="12300" max="12300" width="12.28515625" style="72" customWidth="1"/>
    <col min="12301" max="12301" width="22.28515625" style="72" customWidth="1"/>
    <col min="12302" max="12302" width="16.7109375" style="72" customWidth="1"/>
    <col min="12303" max="12543" width="9.140625" style="72"/>
    <col min="12544" max="12544" width="4.42578125" style="72" customWidth="1"/>
    <col min="12545" max="12545" width="43.42578125" style="72" customWidth="1"/>
    <col min="12546" max="12546" width="14.42578125" style="72" customWidth="1"/>
    <col min="12547" max="12547" width="5.7109375" style="72" customWidth="1"/>
    <col min="12548" max="12548" width="6.7109375" style="72" customWidth="1"/>
    <col min="12549" max="12549" width="14.140625" style="72" bestFit="1" customWidth="1"/>
    <col min="12550" max="12550" width="12.28515625" style="72" customWidth="1"/>
    <col min="12551" max="12551" width="6.7109375" style="72" customWidth="1"/>
    <col min="12552" max="12552" width="11.28515625" style="72" bestFit="1" customWidth="1"/>
    <col min="12553" max="12553" width="12.28515625" style="72" customWidth="1"/>
    <col min="12554" max="12554" width="6.5703125" style="72" bestFit="1" customWidth="1"/>
    <col min="12555" max="12555" width="11.28515625" style="72" bestFit="1" customWidth="1"/>
    <col min="12556" max="12556" width="12.28515625" style="72" customWidth="1"/>
    <col min="12557" max="12557" width="22.28515625" style="72" customWidth="1"/>
    <col min="12558" max="12558" width="16.7109375" style="72" customWidth="1"/>
    <col min="12559" max="12799" width="9.140625" style="72"/>
    <col min="12800" max="12800" width="4.42578125" style="72" customWidth="1"/>
    <col min="12801" max="12801" width="43.42578125" style="72" customWidth="1"/>
    <col min="12802" max="12802" width="14.42578125" style="72" customWidth="1"/>
    <col min="12803" max="12803" width="5.7109375" style="72" customWidth="1"/>
    <col min="12804" max="12804" width="6.7109375" style="72" customWidth="1"/>
    <col min="12805" max="12805" width="14.140625" style="72" bestFit="1" customWidth="1"/>
    <col min="12806" max="12806" width="12.28515625" style="72" customWidth="1"/>
    <col min="12807" max="12807" width="6.7109375" style="72" customWidth="1"/>
    <col min="12808" max="12808" width="11.28515625" style="72" bestFit="1" customWidth="1"/>
    <col min="12809" max="12809" width="12.28515625" style="72" customWidth="1"/>
    <col min="12810" max="12810" width="6.5703125" style="72" bestFit="1" customWidth="1"/>
    <col min="12811" max="12811" width="11.28515625" style="72" bestFit="1" customWidth="1"/>
    <col min="12812" max="12812" width="12.28515625" style="72" customWidth="1"/>
    <col min="12813" max="12813" width="22.28515625" style="72" customWidth="1"/>
    <col min="12814" max="12814" width="16.7109375" style="72" customWidth="1"/>
    <col min="12815" max="13055" width="9.140625" style="72"/>
    <col min="13056" max="13056" width="4.42578125" style="72" customWidth="1"/>
    <col min="13057" max="13057" width="43.42578125" style="72" customWidth="1"/>
    <col min="13058" max="13058" width="14.42578125" style="72" customWidth="1"/>
    <col min="13059" max="13059" width="5.7109375" style="72" customWidth="1"/>
    <col min="13060" max="13060" width="6.7109375" style="72" customWidth="1"/>
    <col min="13061" max="13061" width="14.140625" style="72" bestFit="1" customWidth="1"/>
    <col min="13062" max="13062" width="12.28515625" style="72" customWidth="1"/>
    <col min="13063" max="13063" width="6.7109375" style="72" customWidth="1"/>
    <col min="13064" max="13064" width="11.28515625" style="72" bestFit="1" customWidth="1"/>
    <col min="13065" max="13065" width="12.28515625" style="72" customWidth="1"/>
    <col min="13066" max="13066" width="6.5703125" style="72" bestFit="1" customWidth="1"/>
    <col min="13067" max="13067" width="11.28515625" style="72" bestFit="1" customWidth="1"/>
    <col min="13068" max="13068" width="12.28515625" style="72" customWidth="1"/>
    <col min="13069" max="13069" width="22.28515625" style="72" customWidth="1"/>
    <col min="13070" max="13070" width="16.7109375" style="72" customWidth="1"/>
    <col min="13071" max="13311" width="9.140625" style="72"/>
    <col min="13312" max="13312" width="4.42578125" style="72" customWidth="1"/>
    <col min="13313" max="13313" width="43.42578125" style="72" customWidth="1"/>
    <col min="13314" max="13314" width="14.42578125" style="72" customWidth="1"/>
    <col min="13315" max="13315" width="5.7109375" style="72" customWidth="1"/>
    <col min="13316" max="13316" width="6.7109375" style="72" customWidth="1"/>
    <col min="13317" max="13317" width="14.140625" style="72" bestFit="1" customWidth="1"/>
    <col min="13318" max="13318" width="12.28515625" style="72" customWidth="1"/>
    <col min="13319" max="13319" width="6.7109375" style="72" customWidth="1"/>
    <col min="13320" max="13320" width="11.28515625" style="72" bestFit="1" customWidth="1"/>
    <col min="13321" max="13321" width="12.28515625" style="72" customWidth="1"/>
    <col min="13322" max="13322" width="6.5703125" style="72" bestFit="1" customWidth="1"/>
    <col min="13323" max="13323" width="11.28515625" style="72" bestFit="1" customWidth="1"/>
    <col min="13324" max="13324" width="12.28515625" style="72" customWidth="1"/>
    <col min="13325" max="13325" width="22.28515625" style="72" customWidth="1"/>
    <col min="13326" max="13326" width="16.7109375" style="72" customWidth="1"/>
    <col min="13327" max="13567" width="9.140625" style="72"/>
    <col min="13568" max="13568" width="4.42578125" style="72" customWidth="1"/>
    <col min="13569" max="13569" width="43.42578125" style="72" customWidth="1"/>
    <col min="13570" max="13570" width="14.42578125" style="72" customWidth="1"/>
    <col min="13571" max="13571" width="5.7109375" style="72" customWidth="1"/>
    <col min="13572" max="13572" width="6.7109375" style="72" customWidth="1"/>
    <col min="13573" max="13573" width="14.140625" style="72" bestFit="1" customWidth="1"/>
    <col min="13574" max="13574" width="12.28515625" style="72" customWidth="1"/>
    <col min="13575" max="13575" width="6.7109375" style="72" customWidth="1"/>
    <col min="13576" max="13576" width="11.28515625" style="72" bestFit="1" customWidth="1"/>
    <col min="13577" max="13577" width="12.28515625" style="72" customWidth="1"/>
    <col min="13578" max="13578" width="6.5703125" style="72" bestFit="1" customWidth="1"/>
    <col min="13579" max="13579" width="11.28515625" style="72" bestFit="1" customWidth="1"/>
    <col min="13580" max="13580" width="12.28515625" style="72" customWidth="1"/>
    <col min="13581" max="13581" width="22.28515625" style="72" customWidth="1"/>
    <col min="13582" max="13582" width="16.7109375" style="72" customWidth="1"/>
    <col min="13583" max="13823" width="9.140625" style="72"/>
    <col min="13824" max="13824" width="4.42578125" style="72" customWidth="1"/>
    <col min="13825" max="13825" width="43.42578125" style="72" customWidth="1"/>
    <col min="13826" max="13826" width="14.42578125" style="72" customWidth="1"/>
    <col min="13827" max="13827" width="5.7109375" style="72" customWidth="1"/>
    <col min="13828" max="13828" width="6.7109375" style="72" customWidth="1"/>
    <col min="13829" max="13829" width="14.140625" style="72" bestFit="1" customWidth="1"/>
    <col min="13830" max="13830" width="12.28515625" style="72" customWidth="1"/>
    <col min="13831" max="13831" width="6.7109375" style="72" customWidth="1"/>
    <col min="13832" max="13832" width="11.28515625" style="72" bestFit="1" customWidth="1"/>
    <col min="13833" max="13833" width="12.28515625" style="72" customWidth="1"/>
    <col min="13834" max="13834" width="6.5703125" style="72" bestFit="1" customWidth="1"/>
    <col min="13835" max="13835" width="11.28515625" style="72" bestFit="1" customWidth="1"/>
    <col min="13836" max="13836" width="12.28515625" style="72" customWidth="1"/>
    <col min="13837" max="13837" width="22.28515625" style="72" customWidth="1"/>
    <col min="13838" max="13838" width="16.7109375" style="72" customWidth="1"/>
    <col min="13839" max="14079" width="9.140625" style="72"/>
    <col min="14080" max="14080" width="4.42578125" style="72" customWidth="1"/>
    <col min="14081" max="14081" width="43.42578125" style="72" customWidth="1"/>
    <col min="14082" max="14082" width="14.42578125" style="72" customWidth="1"/>
    <col min="14083" max="14083" width="5.7109375" style="72" customWidth="1"/>
    <col min="14084" max="14084" width="6.7109375" style="72" customWidth="1"/>
    <col min="14085" max="14085" width="14.140625" style="72" bestFit="1" customWidth="1"/>
    <col min="14086" max="14086" width="12.28515625" style="72" customWidth="1"/>
    <col min="14087" max="14087" width="6.7109375" style="72" customWidth="1"/>
    <col min="14088" max="14088" width="11.28515625" style="72" bestFit="1" customWidth="1"/>
    <col min="14089" max="14089" width="12.28515625" style="72" customWidth="1"/>
    <col min="14090" max="14090" width="6.5703125" style="72" bestFit="1" customWidth="1"/>
    <col min="14091" max="14091" width="11.28515625" style="72" bestFit="1" customWidth="1"/>
    <col min="14092" max="14092" width="12.28515625" style="72" customWidth="1"/>
    <col min="14093" max="14093" width="22.28515625" style="72" customWidth="1"/>
    <col min="14094" max="14094" width="16.7109375" style="72" customWidth="1"/>
    <col min="14095" max="14335" width="9.140625" style="72"/>
    <col min="14336" max="14336" width="4.42578125" style="72" customWidth="1"/>
    <col min="14337" max="14337" width="43.42578125" style="72" customWidth="1"/>
    <col min="14338" max="14338" width="14.42578125" style="72" customWidth="1"/>
    <col min="14339" max="14339" width="5.7109375" style="72" customWidth="1"/>
    <col min="14340" max="14340" width="6.7109375" style="72" customWidth="1"/>
    <col min="14341" max="14341" width="14.140625" style="72" bestFit="1" customWidth="1"/>
    <col min="14342" max="14342" width="12.28515625" style="72" customWidth="1"/>
    <col min="14343" max="14343" width="6.7109375" style="72" customWidth="1"/>
    <col min="14344" max="14344" width="11.28515625" style="72" bestFit="1" customWidth="1"/>
    <col min="14345" max="14345" width="12.28515625" style="72" customWidth="1"/>
    <col min="14346" max="14346" width="6.5703125" style="72" bestFit="1" customWidth="1"/>
    <col min="14347" max="14347" width="11.28515625" style="72" bestFit="1" customWidth="1"/>
    <col min="14348" max="14348" width="12.28515625" style="72" customWidth="1"/>
    <col min="14349" max="14349" width="22.28515625" style="72" customWidth="1"/>
    <col min="14350" max="14350" width="16.7109375" style="72" customWidth="1"/>
    <col min="14351" max="14591" width="9.140625" style="72"/>
    <col min="14592" max="14592" width="4.42578125" style="72" customWidth="1"/>
    <col min="14593" max="14593" width="43.42578125" style="72" customWidth="1"/>
    <col min="14594" max="14594" width="14.42578125" style="72" customWidth="1"/>
    <col min="14595" max="14595" width="5.7109375" style="72" customWidth="1"/>
    <col min="14596" max="14596" width="6.7109375" style="72" customWidth="1"/>
    <col min="14597" max="14597" width="14.140625" style="72" bestFit="1" customWidth="1"/>
    <col min="14598" max="14598" width="12.28515625" style="72" customWidth="1"/>
    <col min="14599" max="14599" width="6.7109375" style="72" customWidth="1"/>
    <col min="14600" max="14600" width="11.28515625" style="72" bestFit="1" customWidth="1"/>
    <col min="14601" max="14601" width="12.28515625" style="72" customWidth="1"/>
    <col min="14602" max="14602" width="6.5703125" style="72" bestFit="1" customWidth="1"/>
    <col min="14603" max="14603" width="11.28515625" style="72" bestFit="1" customWidth="1"/>
    <col min="14604" max="14604" width="12.28515625" style="72" customWidth="1"/>
    <col min="14605" max="14605" width="22.28515625" style="72" customWidth="1"/>
    <col min="14606" max="14606" width="16.7109375" style="72" customWidth="1"/>
    <col min="14607" max="14847" width="9.140625" style="72"/>
    <col min="14848" max="14848" width="4.42578125" style="72" customWidth="1"/>
    <col min="14849" max="14849" width="43.42578125" style="72" customWidth="1"/>
    <col min="14850" max="14850" width="14.42578125" style="72" customWidth="1"/>
    <col min="14851" max="14851" width="5.7109375" style="72" customWidth="1"/>
    <col min="14852" max="14852" width="6.7109375" style="72" customWidth="1"/>
    <col min="14853" max="14853" width="14.140625" style="72" bestFit="1" customWidth="1"/>
    <col min="14854" max="14854" width="12.28515625" style="72" customWidth="1"/>
    <col min="14855" max="14855" width="6.7109375" style="72" customWidth="1"/>
    <col min="14856" max="14856" width="11.28515625" style="72" bestFit="1" customWidth="1"/>
    <col min="14857" max="14857" width="12.28515625" style="72" customWidth="1"/>
    <col min="14858" max="14858" width="6.5703125" style="72" bestFit="1" customWidth="1"/>
    <col min="14859" max="14859" width="11.28515625" style="72" bestFit="1" customWidth="1"/>
    <col min="14860" max="14860" width="12.28515625" style="72" customWidth="1"/>
    <col min="14861" max="14861" width="22.28515625" style="72" customWidth="1"/>
    <col min="14862" max="14862" width="16.7109375" style="72" customWidth="1"/>
    <col min="14863" max="15103" width="9.140625" style="72"/>
    <col min="15104" max="15104" width="4.42578125" style="72" customWidth="1"/>
    <col min="15105" max="15105" width="43.42578125" style="72" customWidth="1"/>
    <col min="15106" max="15106" width="14.42578125" style="72" customWidth="1"/>
    <col min="15107" max="15107" width="5.7109375" style="72" customWidth="1"/>
    <col min="15108" max="15108" width="6.7109375" style="72" customWidth="1"/>
    <col min="15109" max="15109" width="14.140625" style="72" bestFit="1" customWidth="1"/>
    <col min="15110" max="15110" width="12.28515625" style="72" customWidth="1"/>
    <col min="15111" max="15111" width="6.7109375" style="72" customWidth="1"/>
    <col min="15112" max="15112" width="11.28515625" style="72" bestFit="1" customWidth="1"/>
    <col min="15113" max="15113" width="12.28515625" style="72" customWidth="1"/>
    <col min="15114" max="15114" width="6.5703125" style="72" bestFit="1" customWidth="1"/>
    <col min="15115" max="15115" width="11.28515625" style="72" bestFit="1" customWidth="1"/>
    <col min="15116" max="15116" width="12.28515625" style="72" customWidth="1"/>
    <col min="15117" max="15117" width="22.28515625" style="72" customWidth="1"/>
    <col min="15118" max="15118" width="16.7109375" style="72" customWidth="1"/>
    <col min="15119" max="15359" width="9.140625" style="72"/>
    <col min="15360" max="15360" width="4.42578125" style="72" customWidth="1"/>
    <col min="15361" max="15361" width="43.42578125" style="72" customWidth="1"/>
    <col min="15362" max="15362" width="14.42578125" style="72" customWidth="1"/>
    <col min="15363" max="15363" width="5.7109375" style="72" customWidth="1"/>
    <col min="15364" max="15364" width="6.7109375" style="72" customWidth="1"/>
    <col min="15365" max="15365" width="14.140625" style="72" bestFit="1" customWidth="1"/>
    <col min="15366" max="15366" width="12.28515625" style="72" customWidth="1"/>
    <col min="15367" max="15367" width="6.7109375" style="72" customWidth="1"/>
    <col min="15368" max="15368" width="11.28515625" style="72" bestFit="1" customWidth="1"/>
    <col min="15369" max="15369" width="12.28515625" style="72" customWidth="1"/>
    <col min="15370" max="15370" width="6.5703125" style="72" bestFit="1" customWidth="1"/>
    <col min="15371" max="15371" width="11.28515625" style="72" bestFit="1" customWidth="1"/>
    <col min="15372" max="15372" width="12.28515625" style="72" customWidth="1"/>
    <col min="15373" max="15373" width="22.28515625" style="72" customWidth="1"/>
    <col min="15374" max="15374" width="16.7109375" style="72" customWidth="1"/>
    <col min="15375" max="15615" width="9.140625" style="72"/>
    <col min="15616" max="15616" width="4.42578125" style="72" customWidth="1"/>
    <col min="15617" max="15617" width="43.42578125" style="72" customWidth="1"/>
    <col min="15618" max="15618" width="14.42578125" style="72" customWidth="1"/>
    <col min="15619" max="15619" width="5.7109375" style="72" customWidth="1"/>
    <col min="15620" max="15620" width="6.7109375" style="72" customWidth="1"/>
    <col min="15621" max="15621" width="14.140625" style="72" bestFit="1" customWidth="1"/>
    <col min="15622" max="15622" width="12.28515625" style="72" customWidth="1"/>
    <col min="15623" max="15623" width="6.7109375" style="72" customWidth="1"/>
    <col min="15624" max="15624" width="11.28515625" style="72" bestFit="1" customWidth="1"/>
    <col min="15625" max="15625" width="12.28515625" style="72" customWidth="1"/>
    <col min="15626" max="15626" width="6.5703125" style="72" bestFit="1" customWidth="1"/>
    <col min="15627" max="15627" width="11.28515625" style="72" bestFit="1" customWidth="1"/>
    <col min="15628" max="15628" width="12.28515625" style="72" customWidth="1"/>
    <col min="15629" max="15629" width="22.28515625" style="72" customWidth="1"/>
    <col min="15630" max="15630" width="16.7109375" style="72" customWidth="1"/>
    <col min="15631" max="15871" width="9.140625" style="72"/>
    <col min="15872" max="15872" width="4.42578125" style="72" customWidth="1"/>
    <col min="15873" max="15873" width="43.42578125" style="72" customWidth="1"/>
    <col min="15874" max="15874" width="14.42578125" style="72" customWidth="1"/>
    <col min="15875" max="15875" width="5.7109375" style="72" customWidth="1"/>
    <col min="15876" max="15876" width="6.7109375" style="72" customWidth="1"/>
    <col min="15877" max="15877" width="14.140625" style="72" bestFit="1" customWidth="1"/>
    <col min="15878" max="15878" width="12.28515625" style="72" customWidth="1"/>
    <col min="15879" max="15879" width="6.7109375" style="72" customWidth="1"/>
    <col min="15880" max="15880" width="11.28515625" style="72" bestFit="1" customWidth="1"/>
    <col min="15881" max="15881" width="12.28515625" style="72" customWidth="1"/>
    <col min="15882" max="15882" width="6.5703125" style="72" bestFit="1" customWidth="1"/>
    <col min="15883" max="15883" width="11.28515625" style="72" bestFit="1" customWidth="1"/>
    <col min="15884" max="15884" width="12.28515625" style="72" customWidth="1"/>
    <col min="15885" max="15885" width="22.28515625" style="72" customWidth="1"/>
    <col min="15886" max="15886" width="16.7109375" style="72" customWidth="1"/>
    <col min="15887" max="16127" width="9.140625" style="72"/>
    <col min="16128" max="16128" width="4.42578125" style="72" customWidth="1"/>
    <col min="16129" max="16129" width="43.42578125" style="72" customWidth="1"/>
    <col min="16130" max="16130" width="14.42578125" style="72" customWidth="1"/>
    <col min="16131" max="16131" width="5.7109375" style="72" customWidth="1"/>
    <col min="16132" max="16132" width="6.7109375" style="72" customWidth="1"/>
    <col min="16133" max="16133" width="14.140625" style="72" bestFit="1" customWidth="1"/>
    <col min="16134" max="16134" width="12.28515625" style="72" customWidth="1"/>
    <col min="16135" max="16135" width="6.7109375" style="72" customWidth="1"/>
    <col min="16136" max="16136" width="11.28515625" style="72" bestFit="1" customWidth="1"/>
    <col min="16137" max="16137" width="12.28515625" style="72" customWidth="1"/>
    <col min="16138" max="16138" width="6.5703125" style="72" bestFit="1" customWidth="1"/>
    <col min="16139" max="16139" width="11.28515625" style="72" bestFit="1" customWidth="1"/>
    <col min="16140" max="16140" width="12.28515625" style="72" customWidth="1"/>
    <col min="16141" max="16141" width="22.28515625" style="72" customWidth="1"/>
    <col min="16142" max="16142" width="16.7109375" style="72" customWidth="1"/>
    <col min="16143" max="16384" width="9.140625" style="72"/>
  </cols>
  <sheetData>
    <row r="1" spans="1:13" ht="22.5" customHeight="1">
      <c r="B1" s="70"/>
      <c r="C1" s="1003" t="s">
        <v>133</v>
      </c>
      <c r="D1" s="1003"/>
      <c r="E1" s="1003"/>
      <c r="F1" s="1003"/>
      <c r="G1" s="71"/>
      <c r="H1" s="70"/>
      <c r="I1" s="70"/>
      <c r="J1" s="70"/>
    </row>
    <row r="2" spans="1:13" ht="10.5" customHeight="1">
      <c r="B2" s="70"/>
      <c r="C2" s="73"/>
      <c r="D2" s="70"/>
      <c r="E2" s="74"/>
      <c r="F2" s="74"/>
      <c r="G2" s="74"/>
      <c r="H2" s="70"/>
      <c r="I2" s="70"/>
      <c r="J2" s="70"/>
    </row>
    <row r="3" spans="1:13" ht="30.75" customHeight="1">
      <c r="B3" s="1004" t="s">
        <v>134</v>
      </c>
      <c r="C3" s="1004"/>
      <c r="D3" s="1004"/>
      <c r="E3" s="1004"/>
      <c r="F3" s="1004"/>
      <c r="G3" s="1004"/>
      <c r="H3" s="1004"/>
      <c r="I3" s="1004"/>
      <c r="J3" s="1004"/>
    </row>
    <row r="4" spans="1:13" ht="12.75" customHeight="1">
      <c r="A4" s="75"/>
      <c r="B4" s="75"/>
      <c r="C4" s="75"/>
      <c r="D4" s="75"/>
      <c r="E4" s="75"/>
      <c r="F4" s="75"/>
      <c r="G4" s="75"/>
      <c r="H4" s="75"/>
      <c r="I4" s="75"/>
      <c r="J4" s="75"/>
    </row>
    <row r="5" spans="1:13" ht="19.5" customHeight="1">
      <c r="A5" s="76"/>
      <c r="B5" s="77"/>
      <c r="C5" s="78"/>
      <c r="D5" s="77"/>
      <c r="E5" s="77"/>
      <c r="F5" s="77"/>
      <c r="G5" s="77"/>
      <c r="H5" s="79"/>
      <c r="I5" s="1004" t="s">
        <v>1</v>
      </c>
      <c r="J5" s="1004"/>
      <c r="K5" s="60"/>
      <c r="L5" s="60"/>
      <c r="M5" s="60"/>
    </row>
    <row r="6" spans="1:13" ht="9.75" customHeight="1">
      <c r="A6" s="76"/>
      <c r="B6" s="77"/>
      <c r="C6" s="76"/>
      <c r="D6" s="77"/>
      <c r="E6" s="77"/>
      <c r="F6" s="77"/>
      <c r="G6" s="77"/>
      <c r="H6" s="79"/>
      <c r="I6" s="80"/>
      <c r="J6" s="80"/>
    </row>
    <row r="7" spans="1:13" ht="33" customHeight="1">
      <c r="A7" s="983" t="s">
        <v>3</v>
      </c>
      <c r="B7" s="983" t="s">
        <v>4</v>
      </c>
      <c r="C7" s="984" t="s">
        <v>5</v>
      </c>
      <c r="D7" s="983" t="s">
        <v>6</v>
      </c>
      <c r="E7" s="997" t="s">
        <v>7</v>
      </c>
      <c r="F7" s="997"/>
      <c r="G7" s="997"/>
      <c r="H7" s="997" t="s">
        <v>135</v>
      </c>
      <c r="I7" s="997"/>
      <c r="J7" s="997"/>
      <c r="K7" s="997" t="s">
        <v>9</v>
      </c>
      <c r="L7" s="997"/>
      <c r="M7" s="997"/>
    </row>
    <row r="8" spans="1:13" s="81" customFormat="1" ht="17.25" customHeight="1">
      <c r="A8" s="983"/>
      <c r="B8" s="983"/>
      <c r="C8" s="985"/>
      <c r="D8" s="983"/>
      <c r="E8" s="96" t="s">
        <v>10</v>
      </c>
      <c r="F8" s="96" t="s">
        <v>13</v>
      </c>
      <c r="G8" s="843" t="s">
        <v>12</v>
      </c>
      <c r="H8" s="96" t="s">
        <v>10</v>
      </c>
      <c r="I8" s="96" t="s">
        <v>13</v>
      </c>
      <c r="J8" s="843" t="s">
        <v>12</v>
      </c>
      <c r="K8" s="671" t="s">
        <v>10</v>
      </c>
      <c r="L8" s="671" t="s">
        <v>13</v>
      </c>
      <c r="M8" s="671" t="s">
        <v>12</v>
      </c>
    </row>
    <row r="9" spans="1:13" s="81" customFormat="1">
      <c r="A9" s="696">
        <v>1</v>
      </c>
      <c r="B9" s="696">
        <v>2</v>
      </c>
      <c r="C9" s="96">
        <v>3</v>
      </c>
      <c r="D9" s="696">
        <v>4</v>
      </c>
      <c r="E9" s="846">
        <v>5</v>
      </c>
      <c r="F9" s="846">
        <v>6</v>
      </c>
      <c r="G9" s="846">
        <v>7</v>
      </c>
      <c r="H9" s="846">
        <v>8</v>
      </c>
      <c r="I9" s="846">
        <v>9</v>
      </c>
      <c r="J9" s="846">
        <v>10</v>
      </c>
      <c r="K9" s="846">
        <v>11</v>
      </c>
      <c r="L9" s="846">
        <v>12</v>
      </c>
      <c r="M9" s="846">
        <v>13</v>
      </c>
    </row>
    <row r="10" spans="1:13" ht="18.75" customHeight="1">
      <c r="A10" s="105">
        <v>1</v>
      </c>
      <c r="B10" s="103" t="s">
        <v>14</v>
      </c>
      <c r="C10" s="104">
        <v>7130800033</v>
      </c>
      <c r="D10" s="105" t="s">
        <v>15</v>
      </c>
      <c r="E10" s="682">
        <v>10</v>
      </c>
      <c r="F10" s="101">
        <f>VLOOKUP(C10,'SOR RATE'!A:D,4,0)</f>
        <v>4613.6899999999996</v>
      </c>
      <c r="G10" s="101">
        <f>F10*E10</f>
        <v>46136.899999999994</v>
      </c>
      <c r="H10" s="101"/>
      <c r="I10" s="101"/>
      <c r="J10" s="101"/>
      <c r="K10" s="683"/>
      <c r="L10" s="683"/>
      <c r="M10" s="683"/>
    </row>
    <row r="11" spans="1:13" ht="36" customHeight="1">
      <c r="A11" s="104">
        <v>2</v>
      </c>
      <c r="B11" s="103" t="s">
        <v>136</v>
      </c>
      <c r="C11" s="104">
        <v>7130601958</v>
      </c>
      <c r="D11" s="105" t="s">
        <v>18</v>
      </c>
      <c r="E11" s="682"/>
      <c r="F11" s="101"/>
      <c r="G11" s="101"/>
      <c r="H11" s="682">
        <v>4823</v>
      </c>
      <c r="I11" s="684">
        <f>VLOOKUP(C11,'SOR RATE'!A:D,4,0)/1000</f>
        <v>61.892180000000003</v>
      </c>
      <c r="J11" s="101">
        <f>I11*H11</f>
        <v>298505.98414000002</v>
      </c>
      <c r="K11" s="683"/>
      <c r="L11" s="683"/>
      <c r="M11" s="683"/>
    </row>
    <row r="12" spans="1:13" ht="20.25" customHeight="1">
      <c r="A12" s="104">
        <v>3</v>
      </c>
      <c r="B12" s="103" t="s">
        <v>20</v>
      </c>
      <c r="C12" s="104">
        <v>7130800002</v>
      </c>
      <c r="D12" s="105" t="s">
        <v>15</v>
      </c>
      <c r="E12" s="682"/>
      <c r="F12" s="101"/>
      <c r="G12" s="101"/>
      <c r="H12" s="682"/>
      <c r="I12" s="684"/>
      <c r="J12" s="101"/>
      <c r="K12" s="685">
        <v>10</v>
      </c>
      <c r="L12" s="684">
        <f>VLOOKUP(C12,'SOR RATE'!A:D,4,0)</f>
        <v>7887.84</v>
      </c>
      <c r="M12" s="684">
        <f>K12*L12</f>
        <v>78878.399999999994</v>
      </c>
    </row>
    <row r="13" spans="1:13" ht="18.75" customHeight="1">
      <c r="A13" s="104">
        <v>4</v>
      </c>
      <c r="B13" s="103" t="s">
        <v>21</v>
      </c>
      <c r="C13" s="104">
        <v>7130810595</v>
      </c>
      <c r="D13" s="105" t="s">
        <v>15</v>
      </c>
      <c r="E13" s="682">
        <v>10</v>
      </c>
      <c r="F13" s="101">
        <f>VLOOKUP(C13,'SOR RATE'!A:D,4,0)</f>
        <v>2875.02</v>
      </c>
      <c r="G13" s="101">
        <f>F13*E13</f>
        <v>28750.2</v>
      </c>
      <c r="H13" s="682">
        <v>10</v>
      </c>
      <c r="I13" s="684">
        <f>VLOOKUP(C13,'SOR RATE'!A:D,4,0)</f>
        <v>2875.02</v>
      </c>
      <c r="J13" s="101">
        <f>I13*H13</f>
        <v>28750.2</v>
      </c>
      <c r="K13" s="685">
        <v>10</v>
      </c>
      <c r="L13" s="684">
        <f>VLOOKUP(C13,'SOR RATE'!A:D,4,0)</f>
        <v>2875.02</v>
      </c>
      <c r="M13" s="684">
        <f>K13*L13</f>
        <v>28750.2</v>
      </c>
    </row>
    <row r="14" spans="1:13" ht="18.75" customHeight="1">
      <c r="A14" s="998">
        <v>5</v>
      </c>
      <c r="B14" s="103" t="s">
        <v>22</v>
      </c>
      <c r="C14" s="686"/>
      <c r="D14" s="686"/>
      <c r="E14" s="687"/>
      <c r="F14" s="101"/>
      <c r="G14" s="687"/>
      <c r="H14" s="687"/>
      <c r="I14" s="684"/>
      <c r="J14" s="688"/>
      <c r="K14" s="685"/>
      <c r="L14" s="684"/>
      <c r="M14" s="684"/>
    </row>
    <row r="15" spans="1:13" ht="18.75" customHeight="1">
      <c r="A15" s="999"/>
      <c r="B15" s="159" t="s">
        <v>98</v>
      </c>
      <c r="C15" s="652">
        <v>7130810193</v>
      </c>
      <c r="D15" s="689" t="s">
        <v>24</v>
      </c>
      <c r="E15" s="690">
        <v>10</v>
      </c>
      <c r="F15" s="101">
        <f>VLOOKUP(C15,'SOR RATE'!A:D,4,0)</f>
        <v>362.87</v>
      </c>
      <c r="G15" s="654">
        <f>F15*E15</f>
        <v>3628.7</v>
      </c>
      <c r="H15" s="690"/>
      <c r="I15" s="684"/>
      <c r="J15" s="654"/>
      <c r="K15" s="691">
        <v>10</v>
      </c>
      <c r="L15" s="684">
        <f>VLOOKUP(C15,'SOR RATE'!A:D,4,0)</f>
        <v>362.87</v>
      </c>
      <c r="M15" s="692">
        <f>K15*L15</f>
        <v>3628.7</v>
      </c>
    </row>
    <row r="16" spans="1:13" ht="18.75" customHeight="1">
      <c r="A16" s="999"/>
      <c r="B16" s="103" t="s">
        <v>137</v>
      </c>
      <c r="C16" s="104">
        <v>7130810692</v>
      </c>
      <c r="D16" s="105" t="s">
        <v>24</v>
      </c>
      <c r="E16" s="682"/>
      <c r="F16" s="101">
        <f>VLOOKUP(C16,'SOR RATE'!A:D,4,0)</f>
        <v>402.58</v>
      </c>
      <c r="G16" s="101"/>
      <c r="H16" s="682">
        <v>10</v>
      </c>
      <c r="I16" s="684">
        <f>VLOOKUP(C16,'SOR RATE'!A:D,4,0)</f>
        <v>402.58</v>
      </c>
      <c r="J16" s="101">
        <f t="shared" ref="J16:J22" si="0">I16*H16</f>
        <v>4025.7999999999997</v>
      </c>
      <c r="K16" s="684"/>
      <c r="L16" s="684"/>
      <c r="M16" s="684"/>
    </row>
    <row r="17" spans="1:16" ht="18.75" customHeight="1">
      <c r="A17" s="104">
        <v>6</v>
      </c>
      <c r="B17" s="103" t="s">
        <v>26</v>
      </c>
      <c r="C17" s="104">
        <v>7130810676</v>
      </c>
      <c r="D17" s="105" t="s">
        <v>15</v>
      </c>
      <c r="E17" s="682">
        <v>10</v>
      </c>
      <c r="F17" s="101">
        <f>VLOOKUP(C17,'SOR RATE'!A:D,4,0)</f>
        <v>478.35</v>
      </c>
      <c r="G17" s="101">
        <f>F17*E17</f>
        <v>4783.5</v>
      </c>
      <c r="H17" s="682">
        <v>10</v>
      </c>
      <c r="I17" s="684">
        <f>VLOOKUP(C17,'SOR RATE'!A:D,4,0)</f>
        <v>478.35</v>
      </c>
      <c r="J17" s="101">
        <f t="shared" si="0"/>
        <v>4783.5</v>
      </c>
      <c r="K17" s="685">
        <v>10</v>
      </c>
      <c r="L17" s="684">
        <f>VLOOKUP(C17,'SOR RATE'!A:D,4,0)</f>
        <v>478.35</v>
      </c>
      <c r="M17" s="684">
        <f t="shared" ref="M17:M22" si="1">K17*L17</f>
        <v>4783.5</v>
      </c>
    </row>
    <row r="18" spans="1:16" ht="34.5" customHeight="1">
      <c r="A18" s="104">
        <v>7</v>
      </c>
      <c r="B18" s="103" t="s">
        <v>27</v>
      </c>
      <c r="C18" s="104">
        <v>7130870013</v>
      </c>
      <c r="D18" s="105" t="s">
        <v>15</v>
      </c>
      <c r="E18" s="682">
        <v>10</v>
      </c>
      <c r="F18" s="101">
        <f>VLOOKUP(C18,'SOR RATE'!A:D,4,0)</f>
        <v>145.56</v>
      </c>
      <c r="G18" s="101">
        <f>F18*E18</f>
        <v>1455.6</v>
      </c>
      <c r="H18" s="682">
        <v>10</v>
      </c>
      <c r="I18" s="684">
        <f>VLOOKUP(C18,'SOR RATE'!A:D,4,0)</f>
        <v>145.56</v>
      </c>
      <c r="J18" s="101">
        <f t="shared" si="0"/>
        <v>1455.6</v>
      </c>
      <c r="K18" s="685">
        <v>10</v>
      </c>
      <c r="L18" s="684">
        <f>VLOOKUP(C18,'SOR RATE'!A:D,4,0)</f>
        <v>145.56</v>
      </c>
      <c r="M18" s="684">
        <f t="shared" si="1"/>
        <v>1455.6</v>
      </c>
    </row>
    <row r="19" spans="1:16" ht="20.25" customHeight="1">
      <c r="A19" s="104">
        <v>8</v>
      </c>
      <c r="B19" s="103" t="s">
        <v>28</v>
      </c>
      <c r="C19" s="104">
        <v>7130820009</v>
      </c>
      <c r="D19" s="105" t="s">
        <v>15</v>
      </c>
      <c r="E19" s="682">
        <v>30</v>
      </c>
      <c r="F19" s="101">
        <f>VLOOKUP(C19,'SOR RATE'!A:D,4,0)</f>
        <v>279.66000000000003</v>
      </c>
      <c r="G19" s="101">
        <f>F19*E19</f>
        <v>8389.8000000000011</v>
      </c>
      <c r="H19" s="682">
        <v>30</v>
      </c>
      <c r="I19" s="684">
        <f>VLOOKUP(C19,'SOR RATE'!A:D,4,0)</f>
        <v>279.66000000000003</v>
      </c>
      <c r="J19" s="101">
        <f t="shared" si="0"/>
        <v>8389.8000000000011</v>
      </c>
      <c r="K19" s="685">
        <v>30</v>
      </c>
      <c r="L19" s="684">
        <f>VLOOKUP(C19,'SOR RATE'!A:D,4,0)</f>
        <v>279.66000000000003</v>
      </c>
      <c r="M19" s="684">
        <f t="shared" si="1"/>
        <v>8389.8000000000011</v>
      </c>
      <c r="N19" s="42"/>
    </row>
    <row r="20" spans="1:16" ht="34.5" customHeight="1">
      <c r="A20" s="104">
        <v>9</v>
      </c>
      <c r="B20" s="103" t="s">
        <v>95</v>
      </c>
      <c r="C20" s="104">
        <v>7130830063</v>
      </c>
      <c r="D20" s="105" t="s">
        <v>30</v>
      </c>
      <c r="E20" s="682">
        <v>3100</v>
      </c>
      <c r="F20" s="101">
        <f>VLOOKUP(C20,'SOR RATE'!A:D,4,0)/1000</f>
        <v>90.481409999999997</v>
      </c>
      <c r="G20" s="101">
        <f>E20*F20</f>
        <v>280492.37099999998</v>
      </c>
      <c r="H20" s="682">
        <v>3100</v>
      </c>
      <c r="I20" s="684">
        <f>VLOOKUP(C20,'SOR RATE'!A:D,4,0)/1000</f>
        <v>90.481409999999997</v>
      </c>
      <c r="J20" s="101">
        <f t="shared" si="0"/>
        <v>280492.37099999998</v>
      </c>
      <c r="K20" s="685">
        <v>3100</v>
      </c>
      <c r="L20" s="684">
        <f>VLOOKUP(C20,'SOR RATE'!A:D,4,0)/1000</f>
        <v>90.481409999999997</v>
      </c>
      <c r="M20" s="684">
        <f t="shared" si="1"/>
        <v>280492.37099999998</v>
      </c>
    </row>
    <row r="21" spans="1:16" ht="33.75" customHeight="1">
      <c r="A21" s="104">
        <v>10</v>
      </c>
      <c r="B21" s="103" t="s">
        <v>138</v>
      </c>
      <c r="C21" s="104">
        <v>7130830051</v>
      </c>
      <c r="D21" s="105" t="s">
        <v>15</v>
      </c>
      <c r="E21" s="682">
        <v>6</v>
      </c>
      <c r="F21" s="101">
        <f>VLOOKUP(C21,'SOR RATE'!A:D,4,0)</f>
        <v>172.73</v>
      </c>
      <c r="G21" s="101">
        <f>F21*E21</f>
        <v>1036.3799999999999</v>
      </c>
      <c r="H21" s="682">
        <v>6</v>
      </c>
      <c r="I21" s="684">
        <f>VLOOKUP(C21,'SOR RATE'!A:D,4,0)</f>
        <v>172.73</v>
      </c>
      <c r="J21" s="101">
        <f t="shared" si="0"/>
        <v>1036.3799999999999</v>
      </c>
      <c r="K21" s="685">
        <v>6</v>
      </c>
      <c r="L21" s="684">
        <f>VLOOKUP(C21,'SOR RATE'!A:D,4,0)</f>
        <v>172.73</v>
      </c>
      <c r="M21" s="684">
        <f t="shared" si="1"/>
        <v>1036.3799999999999</v>
      </c>
    </row>
    <row r="22" spans="1:16" ht="18.75" customHeight="1">
      <c r="A22" s="104">
        <v>11</v>
      </c>
      <c r="B22" s="103" t="s">
        <v>139</v>
      </c>
      <c r="C22" s="104">
        <v>7130860033</v>
      </c>
      <c r="D22" s="105" t="s">
        <v>15</v>
      </c>
      <c r="E22" s="682">
        <v>3</v>
      </c>
      <c r="F22" s="101">
        <f>VLOOKUP(C22,'SOR RATE'!A:D,4,0)</f>
        <v>1037.8499999999999</v>
      </c>
      <c r="G22" s="101">
        <f>F22*E22</f>
        <v>3113.5499999999997</v>
      </c>
      <c r="H22" s="682">
        <v>3</v>
      </c>
      <c r="I22" s="684">
        <f>VLOOKUP(C22,'SOR RATE'!A:D,4,0)</f>
        <v>1037.8499999999999</v>
      </c>
      <c r="J22" s="101">
        <f t="shared" si="0"/>
        <v>3113.5499999999997</v>
      </c>
      <c r="K22" s="685">
        <v>3</v>
      </c>
      <c r="L22" s="684">
        <f>VLOOKUP(C22,'SOR RATE'!A:D,4,0)</f>
        <v>1037.8499999999999</v>
      </c>
      <c r="M22" s="684">
        <f t="shared" si="1"/>
        <v>3113.5499999999997</v>
      </c>
    </row>
    <row r="23" spans="1:16" ht="18.75" customHeight="1">
      <c r="A23" s="998">
        <v>12</v>
      </c>
      <c r="B23" s="103" t="s">
        <v>140</v>
      </c>
      <c r="C23" s="686"/>
      <c r="D23" s="686"/>
      <c r="E23" s="687"/>
      <c r="F23" s="101"/>
      <c r="G23" s="687"/>
      <c r="H23" s="687"/>
      <c r="I23" s="684"/>
      <c r="J23" s="688"/>
      <c r="K23" s="684"/>
      <c r="L23" s="684"/>
      <c r="M23" s="684"/>
    </row>
    <row r="24" spans="1:16" ht="18.75" customHeight="1">
      <c r="A24" s="999"/>
      <c r="B24" s="159" t="s">
        <v>23</v>
      </c>
      <c r="C24" s="652">
        <v>7130810193</v>
      </c>
      <c r="D24" s="689" t="s">
        <v>24</v>
      </c>
      <c r="E24" s="690">
        <v>3</v>
      </c>
      <c r="F24" s="101">
        <f>VLOOKUP(C24,'SOR RATE'!A:D,4,0)</f>
        <v>362.87</v>
      </c>
      <c r="G24" s="654">
        <f>F24*E24</f>
        <v>1088.6100000000001</v>
      </c>
      <c r="H24" s="690"/>
      <c r="I24" s="684"/>
      <c r="J24" s="654"/>
      <c r="K24" s="691">
        <v>3</v>
      </c>
      <c r="L24" s="684">
        <f>VLOOKUP(C24,'SOR RATE'!A:D,4,0)</f>
        <v>362.87</v>
      </c>
      <c r="M24" s="692">
        <f>K24*L24</f>
        <v>1088.6100000000001</v>
      </c>
    </row>
    <row r="25" spans="1:16" ht="18.75" customHeight="1">
      <c r="A25" s="999"/>
      <c r="B25" s="103" t="s">
        <v>25</v>
      </c>
      <c r="C25" s="104">
        <v>7130810692</v>
      </c>
      <c r="D25" s="105" t="s">
        <v>24</v>
      </c>
      <c r="E25" s="101"/>
      <c r="F25" s="101"/>
      <c r="G25" s="101"/>
      <c r="H25" s="682">
        <v>3</v>
      </c>
      <c r="I25" s="684">
        <f>VLOOKUP(C25,'SOR RATE'!A:D,4,0)</f>
        <v>402.58</v>
      </c>
      <c r="J25" s="101">
        <f>I25*H25</f>
        <v>1207.74</v>
      </c>
      <c r="K25" s="684"/>
      <c r="L25" s="684"/>
      <c r="M25" s="684"/>
    </row>
    <row r="26" spans="1:16" ht="21.75" customHeight="1">
      <c r="A26" s="104">
        <v>13</v>
      </c>
      <c r="B26" s="103" t="s">
        <v>141</v>
      </c>
      <c r="C26" s="104">
        <v>7130860076</v>
      </c>
      <c r="D26" s="105" t="s">
        <v>18</v>
      </c>
      <c r="E26" s="648">
        <v>25.5</v>
      </c>
      <c r="F26" s="101">
        <f>VLOOKUP(C26,'SOR RATE'!A:D,4,0)/1000</f>
        <v>88.409089999999992</v>
      </c>
      <c r="G26" s="101">
        <f>F26*E26</f>
        <v>2254.431795</v>
      </c>
      <c r="H26" s="648">
        <v>25.5</v>
      </c>
      <c r="I26" s="684">
        <f>VLOOKUP(C26,'SOR RATE'!A:D,4,0)/1000</f>
        <v>88.409089999999992</v>
      </c>
      <c r="J26" s="101">
        <f>I26*H26</f>
        <v>2254.431795</v>
      </c>
      <c r="K26" s="693">
        <v>25.5</v>
      </c>
      <c r="L26" s="684">
        <f>VLOOKUP(C26,'SOR RATE'!A:D,4,0)/1000</f>
        <v>88.409089999999992</v>
      </c>
      <c r="M26" s="684">
        <f t="shared" ref="M26:M32" si="2">K26*L26</f>
        <v>2254.431795</v>
      </c>
    </row>
    <row r="27" spans="1:16" ht="69.75" customHeight="1">
      <c r="A27" s="104">
        <v>14</v>
      </c>
      <c r="B27" s="103" t="s">
        <v>142</v>
      </c>
      <c r="C27" s="104">
        <v>7130200202</v>
      </c>
      <c r="D27" s="105" t="s">
        <v>67</v>
      </c>
      <c r="E27" s="648">
        <f>(0.05*10)+(5*0.3)</f>
        <v>2</v>
      </c>
      <c r="F27" s="101">
        <f>VLOOKUP(C27,'SOR RATE'!A:D,4,0)</f>
        <v>2970</v>
      </c>
      <c r="G27" s="101">
        <f>E27*F27</f>
        <v>5940</v>
      </c>
      <c r="H27" s="648">
        <f>(0.65*10)+(5*0.3)</f>
        <v>8</v>
      </c>
      <c r="I27" s="684">
        <f>VLOOKUP(C27,'SOR RATE'!A:D,4,0)</f>
        <v>2970</v>
      </c>
      <c r="J27" s="101">
        <f>H27*I27</f>
        <v>23760</v>
      </c>
      <c r="K27" s="648">
        <f>(0.55*10)+(5*0.3)</f>
        <v>7</v>
      </c>
      <c r="L27" s="684">
        <f>VLOOKUP(C27,'SOR RATE'!A:D,4,0)</f>
        <v>2970</v>
      </c>
      <c r="M27" s="684">
        <f t="shared" si="2"/>
        <v>20790</v>
      </c>
      <c r="N27" s="852" t="s">
        <v>38</v>
      </c>
    </row>
    <row r="28" spans="1:16" ht="18.75" customHeight="1">
      <c r="A28" s="104">
        <v>15</v>
      </c>
      <c r="B28" s="103" t="s">
        <v>39</v>
      </c>
      <c r="C28" s="104">
        <v>7130211158</v>
      </c>
      <c r="D28" s="105" t="s">
        <v>40</v>
      </c>
      <c r="E28" s="648">
        <v>1.4</v>
      </c>
      <c r="F28" s="101">
        <f>VLOOKUP(C28,'SOR RATE'!A:D,4,0)</f>
        <v>191.67</v>
      </c>
      <c r="G28" s="101">
        <f>F28*E28</f>
        <v>268.33799999999997</v>
      </c>
      <c r="H28" s="682">
        <v>6</v>
      </c>
      <c r="I28" s="684">
        <f>VLOOKUP(C28,'SOR RATE'!A:D,4,0)</f>
        <v>191.67</v>
      </c>
      <c r="J28" s="101">
        <f>I28*H28</f>
        <v>1150.02</v>
      </c>
      <c r="K28" s="693">
        <v>1.4</v>
      </c>
      <c r="L28" s="684">
        <f>VLOOKUP(C28,'SOR RATE'!A:D,4,0)</f>
        <v>191.67</v>
      </c>
      <c r="M28" s="684">
        <f t="shared" si="2"/>
        <v>268.33799999999997</v>
      </c>
    </row>
    <row r="29" spans="1:16" ht="18.75" customHeight="1">
      <c r="A29" s="104">
        <v>16</v>
      </c>
      <c r="B29" s="103" t="s">
        <v>41</v>
      </c>
      <c r="C29" s="104">
        <v>7130210809</v>
      </c>
      <c r="D29" s="105" t="s">
        <v>40</v>
      </c>
      <c r="E29" s="648">
        <v>1.5</v>
      </c>
      <c r="F29" s="101">
        <f>VLOOKUP(C29,'SOR RATE'!A:D,4,0)</f>
        <v>428.26</v>
      </c>
      <c r="G29" s="101">
        <f>F29*E29</f>
        <v>642.39</v>
      </c>
      <c r="H29" s="682">
        <v>6</v>
      </c>
      <c r="I29" s="684">
        <f>VLOOKUP(C29,'SOR RATE'!A:D,4,0)</f>
        <v>428.26</v>
      </c>
      <c r="J29" s="101">
        <f>I29*H29</f>
        <v>2569.56</v>
      </c>
      <c r="K29" s="693">
        <v>1.5</v>
      </c>
      <c r="L29" s="684">
        <f>VLOOKUP(C29,'SOR RATE'!A:D,4,0)</f>
        <v>428.26</v>
      </c>
      <c r="M29" s="684">
        <f t="shared" si="2"/>
        <v>642.39</v>
      </c>
    </row>
    <row r="30" spans="1:16" ht="18.75" customHeight="1">
      <c r="A30" s="104">
        <v>17</v>
      </c>
      <c r="B30" s="103" t="s">
        <v>42</v>
      </c>
      <c r="C30" s="104">
        <v>7130610206</v>
      </c>
      <c r="D30" s="105" t="s">
        <v>18</v>
      </c>
      <c r="E30" s="682">
        <v>20</v>
      </c>
      <c r="F30" s="101">
        <f>VLOOKUP(C30,'SOR RATE'!A:D,4,0)/1000</f>
        <v>94.802589999999995</v>
      </c>
      <c r="G30" s="101">
        <f>F30*E30</f>
        <v>1896.0518</v>
      </c>
      <c r="H30" s="682">
        <v>20</v>
      </c>
      <c r="I30" s="684">
        <f>VLOOKUP(C30,'SOR RATE'!A:D,4,0)/1000</f>
        <v>94.802589999999995</v>
      </c>
      <c r="J30" s="101">
        <f>I30*H30</f>
        <v>1896.0518</v>
      </c>
      <c r="K30" s="685">
        <v>20</v>
      </c>
      <c r="L30" s="684">
        <f>VLOOKUP(C30,'SOR RATE'!A:D,4,0)/1000</f>
        <v>94.802589999999995</v>
      </c>
      <c r="M30" s="684">
        <f t="shared" si="2"/>
        <v>1896.0518</v>
      </c>
      <c r="N30" s="46"/>
      <c r="O30" s="46"/>
      <c r="P30" s="46"/>
    </row>
    <row r="31" spans="1:16" ht="18.75" customHeight="1">
      <c r="A31" s="104">
        <v>18</v>
      </c>
      <c r="B31" s="103" t="s">
        <v>143</v>
      </c>
      <c r="C31" s="104">
        <v>7130880041</v>
      </c>
      <c r="D31" s="105" t="s">
        <v>15</v>
      </c>
      <c r="E31" s="682">
        <v>10</v>
      </c>
      <c r="F31" s="101">
        <f>VLOOKUP(C31,'SOR RATE'!A:D,4,0)</f>
        <v>112.23</v>
      </c>
      <c r="G31" s="101">
        <f>F31*E31</f>
        <v>1122.3</v>
      </c>
      <c r="H31" s="682">
        <v>10</v>
      </c>
      <c r="I31" s="684">
        <f>VLOOKUP(C31,'SOR RATE'!A:D,4,0)</f>
        <v>112.23</v>
      </c>
      <c r="J31" s="101">
        <f>I31*H31</f>
        <v>1122.3</v>
      </c>
      <c r="K31" s="685">
        <v>10</v>
      </c>
      <c r="L31" s="684">
        <f>VLOOKUP(C31,'SOR RATE'!A:D,4,0)</f>
        <v>112.23</v>
      </c>
      <c r="M31" s="684">
        <f t="shared" si="2"/>
        <v>1122.3</v>
      </c>
    </row>
    <row r="32" spans="1:16" ht="18.75" customHeight="1">
      <c r="A32" s="104">
        <v>19</v>
      </c>
      <c r="B32" s="103" t="s">
        <v>144</v>
      </c>
      <c r="C32" s="104">
        <v>7130830006</v>
      </c>
      <c r="D32" s="105" t="s">
        <v>18</v>
      </c>
      <c r="E32" s="648">
        <v>3.5</v>
      </c>
      <c r="F32" s="101">
        <f>VLOOKUP(C32,'SOR RATE'!A:D,4,0)</f>
        <v>190.34</v>
      </c>
      <c r="G32" s="101">
        <f>F32*E32</f>
        <v>666.19</v>
      </c>
      <c r="H32" s="648">
        <v>3.5</v>
      </c>
      <c r="I32" s="684">
        <f>VLOOKUP(C32,'SOR RATE'!A:D,4,0)</f>
        <v>190.34</v>
      </c>
      <c r="J32" s="101">
        <f>I32*H32</f>
        <v>666.19</v>
      </c>
      <c r="K32" s="693">
        <v>3.5</v>
      </c>
      <c r="L32" s="684">
        <f>VLOOKUP(C32,'SOR RATE'!A:D,4,0)</f>
        <v>190.34</v>
      </c>
      <c r="M32" s="684">
        <f t="shared" si="2"/>
        <v>666.19</v>
      </c>
    </row>
    <row r="33" spans="1:14" ht="18.75" customHeight="1">
      <c r="A33" s="998">
        <v>20</v>
      </c>
      <c r="B33" s="128" t="s">
        <v>44</v>
      </c>
      <c r="C33" s="104"/>
      <c r="D33" s="105" t="s">
        <v>18</v>
      </c>
      <c r="E33" s="682">
        <v>18</v>
      </c>
      <c r="F33" s="101"/>
      <c r="G33" s="101"/>
      <c r="H33" s="682">
        <v>18</v>
      </c>
      <c r="I33" s="684"/>
      <c r="J33" s="101"/>
      <c r="K33" s="685">
        <v>18</v>
      </c>
      <c r="L33" s="684"/>
      <c r="M33" s="684"/>
    </row>
    <row r="34" spans="1:14" ht="18.75" customHeight="1">
      <c r="A34" s="1000"/>
      <c r="B34" s="103" t="s">
        <v>110</v>
      </c>
      <c r="C34" s="104">
        <v>7130620609</v>
      </c>
      <c r="D34" s="105" t="s">
        <v>18</v>
      </c>
      <c r="E34" s="101"/>
      <c r="F34" s="101">
        <f>VLOOKUP(C34,'SOR RATE'!A:D,4,0)</f>
        <v>84.76</v>
      </c>
      <c r="G34" s="101"/>
      <c r="H34" s="648">
        <v>0.5</v>
      </c>
      <c r="I34" s="684">
        <f>VLOOKUP(C34,'SOR RATE'!A:D,4,0)</f>
        <v>84.76</v>
      </c>
      <c r="J34" s="101">
        <f>I34*H34</f>
        <v>42.38</v>
      </c>
      <c r="K34" s="684"/>
      <c r="L34" s="684"/>
      <c r="M34" s="684"/>
    </row>
    <row r="35" spans="1:14" ht="18.75" customHeight="1">
      <c r="A35" s="1000"/>
      <c r="B35" s="103" t="s">
        <v>45</v>
      </c>
      <c r="C35" s="104">
        <v>7130620614</v>
      </c>
      <c r="D35" s="105" t="s">
        <v>18</v>
      </c>
      <c r="E35" s="101"/>
      <c r="F35" s="101">
        <f>VLOOKUP(C35,'SOR RATE'!A:D,4,0)</f>
        <v>83.34</v>
      </c>
      <c r="G35" s="101"/>
      <c r="H35" s="648">
        <v>7.5</v>
      </c>
      <c r="I35" s="684">
        <f>VLOOKUP(C35,'SOR RATE'!A:D,4,0)</f>
        <v>83.34</v>
      </c>
      <c r="J35" s="101">
        <f>I35*H35</f>
        <v>625.05000000000007</v>
      </c>
      <c r="K35" s="684"/>
      <c r="L35" s="684"/>
      <c r="M35" s="684"/>
    </row>
    <row r="36" spans="1:14" ht="18.75" customHeight="1">
      <c r="A36" s="1000"/>
      <c r="B36" s="103" t="s">
        <v>46</v>
      </c>
      <c r="C36" s="104">
        <v>7130620619</v>
      </c>
      <c r="D36" s="105" t="s">
        <v>18</v>
      </c>
      <c r="E36" s="648">
        <v>3.5</v>
      </c>
      <c r="F36" s="101">
        <f>VLOOKUP(C36,'SOR RATE'!A:D,4,0)</f>
        <v>83.34</v>
      </c>
      <c r="G36" s="101">
        <f>F36*E36</f>
        <v>291.69</v>
      </c>
      <c r="H36" s="101"/>
      <c r="I36" s="684"/>
      <c r="J36" s="101"/>
      <c r="K36" s="693">
        <v>3.5</v>
      </c>
      <c r="L36" s="684">
        <f>VLOOKUP(C36,'SOR RATE'!A:D,4,0)</f>
        <v>83.34</v>
      </c>
      <c r="M36" s="684">
        <f>K36*L36</f>
        <v>291.69</v>
      </c>
    </row>
    <row r="37" spans="1:14" ht="18.75" customHeight="1">
      <c r="A37" s="1000"/>
      <c r="B37" s="103" t="s">
        <v>47</v>
      </c>
      <c r="C37" s="104">
        <v>7130620625</v>
      </c>
      <c r="D37" s="105" t="s">
        <v>18</v>
      </c>
      <c r="E37" s="101"/>
      <c r="F37" s="101">
        <f>VLOOKUP(C37,'SOR RATE'!A:D,4,0)</f>
        <v>81.93</v>
      </c>
      <c r="G37" s="101"/>
      <c r="H37" s="682">
        <v>10</v>
      </c>
      <c r="I37" s="684">
        <f>VLOOKUP(C37,'SOR RATE'!A:D,4,0)</f>
        <v>81.93</v>
      </c>
      <c r="J37" s="101">
        <f>I37*H37</f>
        <v>819.30000000000007</v>
      </c>
      <c r="K37" s="693"/>
      <c r="L37" s="684"/>
      <c r="M37" s="684"/>
    </row>
    <row r="38" spans="1:14" ht="18.75" customHeight="1">
      <c r="A38" s="1001"/>
      <c r="B38" s="103" t="s">
        <v>48</v>
      </c>
      <c r="C38" s="104">
        <v>7130620627</v>
      </c>
      <c r="D38" s="105" t="s">
        <v>18</v>
      </c>
      <c r="E38" s="648">
        <v>14.5</v>
      </c>
      <c r="F38" s="101">
        <f>VLOOKUP(C38,'SOR RATE'!A:D,4,0)</f>
        <v>81.93</v>
      </c>
      <c r="G38" s="101">
        <f>F38*E38</f>
        <v>1187.9850000000001</v>
      </c>
      <c r="H38" s="101"/>
      <c r="I38" s="684"/>
      <c r="J38" s="694"/>
      <c r="K38" s="693">
        <v>14.5</v>
      </c>
      <c r="L38" s="684">
        <f>VLOOKUP(C38,'SOR RATE'!A:D,4,0)</f>
        <v>81.93</v>
      </c>
      <c r="M38" s="684">
        <f>K38*L38</f>
        <v>1187.9850000000001</v>
      </c>
    </row>
    <row r="39" spans="1:14" ht="26.25" customHeight="1">
      <c r="A39" s="998">
        <v>21</v>
      </c>
      <c r="B39" s="128" t="s">
        <v>145</v>
      </c>
      <c r="C39" s="104"/>
      <c r="D39" s="105"/>
      <c r="E39" s="105"/>
      <c r="F39" s="101"/>
      <c r="G39" s="671"/>
      <c r="H39" s="671"/>
      <c r="I39" s="684"/>
      <c r="J39" s="101"/>
      <c r="K39" s="684"/>
      <c r="L39" s="684"/>
      <c r="M39" s="684"/>
      <c r="N39" s="934" t="s">
        <v>1933</v>
      </c>
    </row>
    <row r="40" spans="1:14" ht="18.75" customHeight="1">
      <c r="A40" s="1000"/>
      <c r="B40" s="695" t="s">
        <v>146</v>
      </c>
      <c r="C40" s="104">
        <v>7130870045</v>
      </c>
      <c r="D40" s="105" t="s">
        <v>18</v>
      </c>
      <c r="E40" s="104">
        <v>49</v>
      </c>
      <c r="F40" s="101">
        <f>VLOOKUP(C40,'SOR RATE'!A:D,4,0)/1000</f>
        <v>78.508800000000008</v>
      </c>
      <c r="G40" s="101">
        <f t="shared" ref="G40:G48" si="3">F40*E40</f>
        <v>3846.9312000000004</v>
      </c>
      <c r="H40" s="104">
        <v>49</v>
      </c>
      <c r="I40" s="684">
        <f>VLOOKUP(C40,'SOR RATE'!A:D,4,0)/1000</f>
        <v>78.508800000000008</v>
      </c>
      <c r="J40" s="101">
        <f>I40*H40</f>
        <v>3846.9312000000004</v>
      </c>
      <c r="K40" s="104">
        <v>49</v>
      </c>
      <c r="L40" s="684">
        <f>VLOOKUP(C40,'SOR RATE'!A:D,4,0)/1000</f>
        <v>78.508800000000008</v>
      </c>
      <c r="M40" s="684">
        <f t="shared" ref="M40:M48" si="4">K40*L40</f>
        <v>3846.9312000000004</v>
      </c>
    </row>
    <row r="41" spans="1:14" ht="18.75" customHeight="1">
      <c r="A41" s="1000"/>
      <c r="B41" s="695" t="s">
        <v>147</v>
      </c>
      <c r="C41" s="104">
        <v>7130870043</v>
      </c>
      <c r="D41" s="105" t="s">
        <v>18</v>
      </c>
      <c r="E41" s="104">
        <v>20</v>
      </c>
      <c r="F41" s="101">
        <f>VLOOKUP(C41,'SOR RATE'!A:D,4,0)/1000</f>
        <v>78.508800000000008</v>
      </c>
      <c r="G41" s="101">
        <f t="shared" si="3"/>
        <v>1570.1760000000002</v>
      </c>
      <c r="H41" s="104">
        <v>20</v>
      </c>
      <c r="I41" s="684">
        <f>VLOOKUP(C41,'SOR RATE'!A:D,4,0)/1000</f>
        <v>78.508800000000008</v>
      </c>
      <c r="J41" s="101">
        <f>I41*H41</f>
        <v>1570.1760000000002</v>
      </c>
      <c r="K41" s="104">
        <v>20</v>
      </c>
      <c r="L41" s="684">
        <f>VLOOKUP(C41,'SOR RATE'!A:D,4,0)/1000</f>
        <v>78.508800000000008</v>
      </c>
      <c r="M41" s="684">
        <f t="shared" si="4"/>
        <v>1570.1760000000002</v>
      </c>
    </row>
    <row r="42" spans="1:14" ht="18.75" customHeight="1">
      <c r="A42" s="1000"/>
      <c r="B42" s="695" t="s">
        <v>148</v>
      </c>
      <c r="C42" s="104">
        <v>7130897759</v>
      </c>
      <c r="D42" s="105" t="s">
        <v>54</v>
      </c>
      <c r="E42" s="104">
        <v>1</v>
      </c>
      <c r="F42" s="101">
        <f>VLOOKUP(C42,'SOR RATE'!A:D,4,0)</f>
        <v>4086.92</v>
      </c>
      <c r="G42" s="101">
        <f t="shared" si="3"/>
        <v>4086.92</v>
      </c>
      <c r="H42" s="104">
        <v>1</v>
      </c>
      <c r="I42" s="684">
        <f>VLOOKUP(C42,'SOR RATE'!A:D,4,0)</f>
        <v>4086.92</v>
      </c>
      <c r="J42" s="101">
        <f t="shared" ref="J42:J48" si="5">I42*H42</f>
        <v>4086.92</v>
      </c>
      <c r="K42" s="104">
        <v>1</v>
      </c>
      <c r="L42" s="684">
        <f>VLOOKUP(C42,'SOR RATE'!A:D,4,0)</f>
        <v>4086.92</v>
      </c>
      <c r="M42" s="684">
        <f t="shared" si="4"/>
        <v>4086.92</v>
      </c>
    </row>
    <row r="43" spans="1:14" ht="18.75" customHeight="1">
      <c r="A43" s="1000"/>
      <c r="B43" s="695" t="s">
        <v>55</v>
      </c>
      <c r="C43" s="104">
        <v>7130810692</v>
      </c>
      <c r="D43" s="105" t="s">
        <v>24</v>
      </c>
      <c r="E43" s="104">
        <v>3</v>
      </c>
      <c r="F43" s="101">
        <f>VLOOKUP(C43,'SOR RATE'!A:D,4,0)</f>
        <v>402.58</v>
      </c>
      <c r="G43" s="101">
        <f t="shared" si="3"/>
        <v>1207.74</v>
      </c>
      <c r="H43" s="104">
        <v>3</v>
      </c>
      <c r="I43" s="684">
        <f>VLOOKUP(C43,'SOR RATE'!A:D,4,0)</f>
        <v>402.58</v>
      </c>
      <c r="J43" s="101">
        <f t="shared" si="5"/>
        <v>1207.74</v>
      </c>
      <c r="K43" s="104">
        <v>3</v>
      </c>
      <c r="L43" s="684">
        <f>VLOOKUP(C43,'SOR RATE'!A:D,4,0)</f>
        <v>402.58</v>
      </c>
      <c r="M43" s="684">
        <f t="shared" si="4"/>
        <v>1207.74</v>
      </c>
    </row>
    <row r="44" spans="1:14" ht="18.75" customHeight="1">
      <c r="A44" s="1000"/>
      <c r="B44" s="695" t="s">
        <v>56</v>
      </c>
      <c r="C44" s="104">
        <v>7130620625</v>
      </c>
      <c r="D44" s="105" t="s">
        <v>57</v>
      </c>
      <c r="E44" s="648">
        <v>1.2</v>
      </c>
      <c r="F44" s="101">
        <f>VLOOKUP(C44,'SOR RATE'!A:D,4,0)</f>
        <v>81.93</v>
      </c>
      <c r="G44" s="101">
        <f t="shared" si="3"/>
        <v>98.316000000000003</v>
      </c>
      <c r="H44" s="648">
        <v>1.2</v>
      </c>
      <c r="I44" s="684">
        <f>VLOOKUP(C44,'SOR RATE'!A:D,4,0)</f>
        <v>81.93</v>
      </c>
      <c r="J44" s="101">
        <f t="shared" si="5"/>
        <v>98.316000000000003</v>
      </c>
      <c r="K44" s="648">
        <v>1.2</v>
      </c>
      <c r="L44" s="684">
        <f>VLOOKUP(C44,'SOR RATE'!A:D,4,0)</f>
        <v>81.93</v>
      </c>
      <c r="M44" s="684">
        <f t="shared" si="4"/>
        <v>98.316000000000003</v>
      </c>
    </row>
    <row r="45" spans="1:14" ht="18.75" customHeight="1">
      <c r="A45" s="1000"/>
      <c r="B45" s="695" t="s">
        <v>149</v>
      </c>
      <c r="C45" s="104">
        <v>7130620013</v>
      </c>
      <c r="D45" s="105" t="s">
        <v>15</v>
      </c>
      <c r="E45" s="104">
        <v>4</v>
      </c>
      <c r="F45" s="101">
        <f>VLOOKUP(C45,'SOR RATE'!A:D,4,0)</f>
        <v>151.63999999999999</v>
      </c>
      <c r="G45" s="101">
        <f t="shared" si="3"/>
        <v>606.55999999999995</v>
      </c>
      <c r="H45" s="104">
        <v>4</v>
      </c>
      <c r="I45" s="684">
        <f>VLOOKUP(C45,'SOR RATE'!A:D,4,0)</f>
        <v>151.63999999999999</v>
      </c>
      <c r="J45" s="101">
        <f t="shared" si="5"/>
        <v>606.55999999999995</v>
      </c>
      <c r="K45" s="104">
        <v>4</v>
      </c>
      <c r="L45" s="684">
        <f>VLOOKUP(C45,'SOR RATE'!A:D,4,0)</f>
        <v>151.63999999999999</v>
      </c>
      <c r="M45" s="684">
        <f t="shared" si="4"/>
        <v>606.55999999999995</v>
      </c>
    </row>
    <row r="46" spans="1:14" ht="18.75" customHeight="1">
      <c r="A46" s="1000"/>
      <c r="B46" s="695" t="s">
        <v>59</v>
      </c>
      <c r="C46" s="104">
        <v>7130860033</v>
      </c>
      <c r="D46" s="105" t="s">
        <v>15</v>
      </c>
      <c r="E46" s="104">
        <v>2</v>
      </c>
      <c r="F46" s="101">
        <f>VLOOKUP(C46,'SOR RATE'!A:D,4,0)</f>
        <v>1037.8499999999999</v>
      </c>
      <c r="G46" s="101">
        <f t="shared" si="3"/>
        <v>2075.6999999999998</v>
      </c>
      <c r="H46" s="104">
        <v>2</v>
      </c>
      <c r="I46" s="684">
        <f>VLOOKUP(C46,'SOR RATE'!A:D,4,0)</f>
        <v>1037.8499999999999</v>
      </c>
      <c r="J46" s="101">
        <f t="shared" si="5"/>
        <v>2075.6999999999998</v>
      </c>
      <c r="K46" s="104">
        <v>2</v>
      </c>
      <c r="L46" s="684">
        <f>VLOOKUP(C46,'SOR RATE'!A:D,4,0)</f>
        <v>1037.8499999999999</v>
      </c>
      <c r="M46" s="684">
        <f t="shared" si="4"/>
        <v>2075.6999999999998</v>
      </c>
    </row>
    <row r="47" spans="1:14" ht="18.75" customHeight="1">
      <c r="A47" s="1000"/>
      <c r="B47" s="695" t="s">
        <v>150</v>
      </c>
      <c r="C47" s="104">
        <v>7130860076</v>
      </c>
      <c r="D47" s="105" t="s">
        <v>18</v>
      </c>
      <c r="E47" s="104">
        <v>17</v>
      </c>
      <c r="F47" s="101">
        <f>VLOOKUP(C47,'SOR RATE'!A:D,4,0)/1000</f>
        <v>88.409089999999992</v>
      </c>
      <c r="G47" s="101">
        <f t="shared" si="3"/>
        <v>1502.95453</v>
      </c>
      <c r="H47" s="104">
        <v>17</v>
      </c>
      <c r="I47" s="684">
        <f>VLOOKUP(C47,'SOR RATE'!A:D,4,0)/1000</f>
        <v>88.409089999999992</v>
      </c>
      <c r="J47" s="101">
        <f t="shared" si="5"/>
        <v>1502.95453</v>
      </c>
      <c r="K47" s="104">
        <v>17</v>
      </c>
      <c r="L47" s="684">
        <f>VLOOKUP(C47,'SOR RATE'!A:D,4,0)/1000</f>
        <v>88.409089999999992</v>
      </c>
      <c r="M47" s="684">
        <f t="shared" si="4"/>
        <v>1502.95453</v>
      </c>
    </row>
    <row r="48" spans="1:14" ht="18.75" customHeight="1">
      <c r="A48" s="1001"/>
      <c r="B48" s="695" t="s">
        <v>61</v>
      </c>
      <c r="C48" s="104">
        <v>7130620619</v>
      </c>
      <c r="D48" s="105" t="s">
        <v>18</v>
      </c>
      <c r="E48" s="104">
        <v>1.5</v>
      </c>
      <c r="F48" s="101">
        <f>VLOOKUP(C48,'SOR RATE'!A:D,4,0)</f>
        <v>83.34</v>
      </c>
      <c r="G48" s="101">
        <f t="shared" si="3"/>
        <v>125.01</v>
      </c>
      <c r="H48" s="104">
        <v>1.5</v>
      </c>
      <c r="I48" s="684">
        <f>VLOOKUP(C48,'SOR RATE'!A:D,4,0)</f>
        <v>83.34</v>
      </c>
      <c r="J48" s="101">
        <f t="shared" si="5"/>
        <v>125.01</v>
      </c>
      <c r="K48" s="104">
        <v>1.5</v>
      </c>
      <c r="L48" s="684">
        <f>VLOOKUP(C48,'SOR RATE'!A:D,4,0)</f>
        <v>83.34</v>
      </c>
      <c r="M48" s="684">
        <f t="shared" si="4"/>
        <v>125.01</v>
      </c>
    </row>
    <row r="49" spans="1:255" s="82" customFormat="1" ht="36" customHeight="1">
      <c r="A49" s="696">
        <v>22</v>
      </c>
      <c r="B49" s="111" t="s">
        <v>62</v>
      </c>
      <c r="C49" s="697"/>
      <c r="D49" s="697"/>
      <c r="E49" s="671"/>
      <c r="F49" s="671"/>
      <c r="G49" s="671">
        <f>SUM(G10:G48)</f>
        <v>408265.2953249999</v>
      </c>
      <c r="H49" s="104"/>
      <c r="I49" s="101"/>
      <c r="J49" s="671">
        <f>SUM(J10:J48)</f>
        <v>681786.51646500023</v>
      </c>
      <c r="K49" s="671"/>
      <c r="L49" s="671"/>
      <c r="M49" s="671">
        <f>SUM(M10:M48)</f>
        <v>455856.7953249999</v>
      </c>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row>
    <row r="50" spans="1:255" s="82" customFormat="1" ht="34.5" customHeight="1">
      <c r="A50" s="696">
        <v>23</v>
      </c>
      <c r="B50" s="111" t="s">
        <v>63</v>
      </c>
      <c r="C50" s="698"/>
      <c r="D50" s="697"/>
      <c r="E50" s="671"/>
      <c r="F50" s="671"/>
      <c r="G50" s="671">
        <f>G49/1.18</f>
        <v>345987.53841101687</v>
      </c>
      <c r="H50" s="699"/>
      <c r="I50" s="101"/>
      <c r="J50" s="671">
        <f>J49/1.18</f>
        <v>577785.18344491546</v>
      </c>
      <c r="K50" s="671"/>
      <c r="L50" s="671"/>
      <c r="M50" s="671">
        <f>M49/1.18</f>
        <v>386319.31807203381</v>
      </c>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row>
    <row r="51" spans="1:255" ht="33" customHeight="1">
      <c r="A51" s="104">
        <v>24</v>
      </c>
      <c r="B51" s="103" t="s">
        <v>1821</v>
      </c>
      <c r="C51" s="700"/>
      <c r="D51" s="701"/>
      <c r="E51" s="701"/>
      <c r="F51" s="652">
        <v>7.4999999999999997E-2</v>
      </c>
      <c r="G51" s="654">
        <f>G50*F51</f>
        <v>25949.065380826265</v>
      </c>
      <c r="H51" s="702"/>
      <c r="I51" s="703">
        <v>7.4999999999999997E-2</v>
      </c>
      <c r="J51" s="654">
        <f>J50*I51</f>
        <v>43333.888758368659</v>
      </c>
      <c r="K51" s="654"/>
      <c r="L51" s="703">
        <v>7.4999999999999997E-2</v>
      </c>
      <c r="M51" s="654">
        <f>M50*L51</f>
        <v>28973.948855402534</v>
      </c>
      <c r="N51" s="851" t="s">
        <v>68</v>
      </c>
    </row>
    <row r="52" spans="1:255" s="83" customFormat="1" ht="21.75" customHeight="1">
      <c r="A52" s="104">
        <v>25</v>
      </c>
      <c r="B52" s="675" t="s">
        <v>66</v>
      </c>
      <c r="C52" s="652"/>
      <c r="D52" s="105" t="s">
        <v>67</v>
      </c>
      <c r="E52" s="648">
        <f>(0.05*10)+(5*0.3)</f>
        <v>2</v>
      </c>
      <c r="F52" s="119">
        <f>693.78*1.037</f>
        <v>719.44985999999994</v>
      </c>
      <c r="G52" s="101">
        <f>F52*E52</f>
        <v>1438.8997199999999</v>
      </c>
      <c r="H52" s="648">
        <f>(0.65*10)+(5*0.3)</f>
        <v>8</v>
      </c>
      <c r="I52" s="119">
        <f>693.78*1.037</f>
        <v>719.44985999999994</v>
      </c>
      <c r="J52" s="704">
        <f>I52*H52</f>
        <v>5755.5988799999996</v>
      </c>
      <c r="K52" s="648">
        <f>(0.55*10)+(5*0.3)</f>
        <v>7</v>
      </c>
      <c r="L52" s="119">
        <f>693.78*1.037</f>
        <v>719.44985999999994</v>
      </c>
      <c r="M52" s="101">
        <f>K52*L52</f>
        <v>5036.1490199999998</v>
      </c>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row>
    <row r="53" spans="1:255" ht="36" customHeight="1">
      <c r="A53" s="104">
        <v>26</v>
      </c>
      <c r="B53" s="103" t="s">
        <v>64</v>
      </c>
      <c r="C53" s="652"/>
      <c r="D53" s="105" t="s">
        <v>15</v>
      </c>
      <c r="E53" s="682">
        <v>10</v>
      </c>
      <c r="F53" s="119">
        <f>443.19*1.037</f>
        <v>459.58802999999995</v>
      </c>
      <c r="G53" s="101">
        <f>F53*E53</f>
        <v>4595.8802999999998</v>
      </c>
      <c r="H53" s="705"/>
      <c r="I53" s="101"/>
      <c r="J53" s="704"/>
      <c r="K53" s="682">
        <v>0</v>
      </c>
      <c r="L53" s="119">
        <f>443.19*1.037</f>
        <v>459.58802999999995</v>
      </c>
      <c r="M53" s="101"/>
      <c r="N53" s="45"/>
    </row>
    <row r="54" spans="1:255" ht="33" customHeight="1">
      <c r="A54" s="104">
        <v>27</v>
      </c>
      <c r="B54" s="103" t="s">
        <v>151</v>
      </c>
      <c r="C54" s="652"/>
      <c r="D54" s="706"/>
      <c r="E54" s="101"/>
      <c r="F54" s="101"/>
      <c r="G54" s="101">
        <v>58185.95</v>
      </c>
      <c r="H54" s="101"/>
      <c r="I54" s="707"/>
      <c r="J54" s="707">
        <v>64589.42</v>
      </c>
      <c r="K54" s="683"/>
      <c r="L54" s="683"/>
      <c r="M54" s="707">
        <v>62484.83</v>
      </c>
      <c r="N54" s="84"/>
    </row>
    <row r="55" spans="1:255" ht="38.25" customHeight="1">
      <c r="A55" s="104">
        <v>28</v>
      </c>
      <c r="B55" s="613" t="s">
        <v>1817</v>
      </c>
      <c r="C55" s="708"/>
      <c r="D55" s="709"/>
      <c r="E55" s="710"/>
      <c r="F55" s="710"/>
      <c r="G55" s="711"/>
      <c r="H55" s="710"/>
      <c r="I55" s="710"/>
      <c r="J55" s="710"/>
      <c r="K55" s="712"/>
      <c r="L55" s="712"/>
      <c r="M55" s="711"/>
      <c r="N55" s="851" t="s">
        <v>68</v>
      </c>
    </row>
    <row r="56" spans="1:255" s="3" customFormat="1" ht="19.5" customHeight="1">
      <c r="A56" s="286" t="s">
        <v>69</v>
      </c>
      <c r="B56" s="285" t="s">
        <v>1693</v>
      </c>
      <c r="C56" s="614"/>
      <c r="D56" s="615"/>
      <c r="E56" s="289"/>
      <c r="F56" s="289">
        <v>0.02</v>
      </c>
      <c r="G56" s="616">
        <f>G50*F56</f>
        <v>6919.7507682203377</v>
      </c>
      <c r="H56" s="289"/>
      <c r="I56" s="289">
        <v>0.02</v>
      </c>
      <c r="J56" s="616">
        <f>J50*I56</f>
        <v>11555.70366889831</v>
      </c>
      <c r="K56" s="289"/>
      <c r="L56" s="289">
        <v>0.02</v>
      </c>
      <c r="M56" s="616">
        <f>M50*L56</f>
        <v>7726.3863614406764</v>
      </c>
      <c r="N56" s="851" t="s">
        <v>1815</v>
      </c>
      <c r="O56" s="29"/>
      <c r="P56" s="32"/>
    </row>
    <row r="57" spans="1:255" s="3" customFormat="1" ht="19.5" customHeight="1">
      <c r="A57" s="286" t="s">
        <v>71</v>
      </c>
      <c r="B57" s="285" t="s">
        <v>1694</v>
      </c>
      <c r="C57" s="286"/>
      <c r="D57" s="287"/>
      <c r="E57" s="292"/>
      <c r="F57" s="292">
        <v>0.03</v>
      </c>
      <c r="G57" s="313">
        <f>G50*F57</f>
        <v>10379.626152330506</v>
      </c>
      <c r="H57" s="292"/>
      <c r="I57" s="292">
        <v>0.03</v>
      </c>
      <c r="J57" s="313">
        <f>J50*I57</f>
        <v>17333.555503347463</v>
      </c>
      <c r="K57" s="292"/>
      <c r="L57" s="292">
        <v>0.03</v>
      </c>
      <c r="M57" s="313">
        <f>M50*L57</f>
        <v>11589.579542161015</v>
      </c>
      <c r="N57" s="851" t="s">
        <v>1815</v>
      </c>
      <c r="O57" s="29"/>
      <c r="P57" s="32"/>
    </row>
    <row r="58" spans="1:255" s="3" customFormat="1" ht="19.5" customHeight="1">
      <c r="A58" s="286" t="s">
        <v>72</v>
      </c>
      <c r="B58" s="285" t="s">
        <v>1695</v>
      </c>
      <c r="C58" s="286"/>
      <c r="D58" s="287"/>
      <c r="E58" s="292"/>
      <c r="F58" s="292">
        <v>0.04</v>
      </c>
      <c r="G58" s="313">
        <f>G50*F58</f>
        <v>13839.501536440675</v>
      </c>
      <c r="H58" s="292"/>
      <c r="I58" s="292">
        <v>0.04</v>
      </c>
      <c r="J58" s="313">
        <f>J50*I58</f>
        <v>23111.40733779662</v>
      </c>
      <c r="K58" s="292"/>
      <c r="L58" s="292">
        <v>0.04</v>
      </c>
      <c r="M58" s="313">
        <f>M50*L58</f>
        <v>15452.772722881353</v>
      </c>
      <c r="N58" s="851" t="s">
        <v>1815</v>
      </c>
      <c r="O58" s="29"/>
      <c r="P58" s="32"/>
    </row>
    <row r="59" spans="1:255" s="3" customFormat="1" ht="65.25" customHeight="1">
      <c r="A59" s="286">
        <v>29</v>
      </c>
      <c r="B59" s="285" t="s">
        <v>1667</v>
      </c>
      <c r="C59" s="286"/>
      <c r="D59" s="287"/>
      <c r="E59" s="292"/>
      <c r="F59" s="292"/>
      <c r="G59" s="313">
        <f>(G50+G51+G52+G53+G54+G56)*0.125</f>
        <v>55384.635572507934</v>
      </c>
      <c r="H59" s="313"/>
      <c r="I59" s="313"/>
      <c r="J59" s="313">
        <f>(J50+J51+J52+J53+J54+J56)*0.125</f>
        <v>87877.474344022805</v>
      </c>
      <c r="K59" s="313"/>
      <c r="L59" s="313"/>
      <c r="M59" s="313">
        <f>(M50+M51+M52+M53+M54+M56)*0.125</f>
        <v>61317.579038609634</v>
      </c>
      <c r="N59" s="851" t="s">
        <v>68</v>
      </c>
      <c r="O59" s="29"/>
      <c r="P59" s="33"/>
    </row>
    <row r="60" spans="1:255" s="3" customFormat="1" ht="37.5" customHeight="1">
      <c r="A60" s="713">
        <v>30</v>
      </c>
      <c r="B60" s="331" t="s">
        <v>1666</v>
      </c>
      <c r="C60" s="286"/>
      <c r="D60" s="287"/>
      <c r="E60" s="292"/>
      <c r="F60" s="292"/>
      <c r="G60" s="332">
        <f>G50+G51+G52+G53+G54+G56+G59</f>
        <v>498461.72015257139</v>
      </c>
      <c r="H60" s="332"/>
      <c r="I60" s="332"/>
      <c r="J60" s="332">
        <f>J50+J51+J52+J53+J54+J56+J59</f>
        <v>790897.26909620524</v>
      </c>
      <c r="K60" s="332"/>
      <c r="L60" s="332"/>
      <c r="M60" s="332">
        <f>M50+M51+M52+M53+M54+M56+M59</f>
        <v>551858.21134748671</v>
      </c>
      <c r="N60" s="851" t="s">
        <v>68</v>
      </c>
    </row>
    <row r="61" spans="1:255" ht="21.75" customHeight="1">
      <c r="A61" s="104">
        <v>31</v>
      </c>
      <c r="B61" s="103" t="s">
        <v>1847</v>
      </c>
      <c r="C61" s="652"/>
      <c r="D61" s="689"/>
      <c r="E61" s="101"/>
      <c r="F61" s="101">
        <v>0.09</v>
      </c>
      <c r="G61" s="101">
        <f>G60*F61</f>
        <v>44861.554813731425</v>
      </c>
      <c r="H61" s="101"/>
      <c r="I61" s="101">
        <v>0.09</v>
      </c>
      <c r="J61" s="101">
        <f>J60*I61</f>
        <v>71180.754218658476</v>
      </c>
      <c r="K61" s="101"/>
      <c r="L61" s="101">
        <v>0.09</v>
      </c>
      <c r="M61" s="101">
        <f>M60*L61</f>
        <v>49667.239021273803</v>
      </c>
    </row>
    <row r="62" spans="1:255" ht="21.75" customHeight="1">
      <c r="A62" s="104">
        <v>32</v>
      </c>
      <c r="B62" s="103" t="s">
        <v>1848</v>
      </c>
      <c r="C62" s="652"/>
      <c r="D62" s="689"/>
      <c r="E62" s="101"/>
      <c r="F62" s="101">
        <v>0.09</v>
      </c>
      <c r="G62" s="101">
        <f>G60*F62</f>
        <v>44861.554813731425</v>
      </c>
      <c r="H62" s="101"/>
      <c r="I62" s="101">
        <v>0.09</v>
      </c>
      <c r="J62" s="101">
        <f>J60*I62</f>
        <v>71180.754218658476</v>
      </c>
      <c r="K62" s="101"/>
      <c r="L62" s="101">
        <v>0.09</v>
      </c>
      <c r="M62" s="101">
        <f>M60*L62</f>
        <v>49667.239021273803</v>
      </c>
    </row>
    <row r="63" spans="1:255" ht="34.5" customHeight="1">
      <c r="A63" s="104">
        <v>33</v>
      </c>
      <c r="B63" s="103" t="s">
        <v>1849</v>
      </c>
      <c r="C63" s="652"/>
      <c r="D63" s="689"/>
      <c r="E63" s="101"/>
      <c r="F63" s="101"/>
      <c r="G63" s="101">
        <f>G60+G61+G62</f>
        <v>588184.82978003426</v>
      </c>
      <c r="H63" s="101"/>
      <c r="I63" s="101"/>
      <c r="J63" s="101">
        <f>J60+J61+J62</f>
        <v>933258.77753352211</v>
      </c>
      <c r="K63" s="101"/>
      <c r="L63" s="101"/>
      <c r="M63" s="101">
        <f>M60+M61+M62</f>
        <v>651192.6893900343</v>
      </c>
    </row>
    <row r="64" spans="1:255" s="81" customFormat="1" ht="36.75" customHeight="1">
      <c r="A64" s="696">
        <v>34</v>
      </c>
      <c r="B64" s="128" t="s">
        <v>79</v>
      </c>
      <c r="C64" s="697"/>
      <c r="D64" s="714"/>
      <c r="E64" s="671"/>
      <c r="F64" s="671"/>
      <c r="G64" s="671">
        <f>ROUND(G63,0)</f>
        <v>588185</v>
      </c>
      <c r="H64" s="101"/>
      <c r="I64" s="101"/>
      <c r="J64" s="671">
        <f>ROUND(J63,0)</f>
        <v>933259</v>
      </c>
      <c r="K64" s="671"/>
      <c r="L64" s="671"/>
      <c r="M64" s="671">
        <f>ROUND(M63,0)</f>
        <v>651193</v>
      </c>
    </row>
    <row r="65" spans="1:13">
      <c r="A65" s="135"/>
      <c r="B65" s="715"/>
      <c r="C65" s="716"/>
      <c r="D65" s="135"/>
      <c r="E65" s="717"/>
      <c r="F65" s="717"/>
      <c r="G65" s="718"/>
      <c r="H65" s="719"/>
      <c r="I65" s="719"/>
      <c r="J65" s="719"/>
      <c r="K65" s="720"/>
      <c r="L65" s="720"/>
      <c r="M65" s="720"/>
    </row>
    <row r="66" spans="1:13" ht="15" customHeight="1">
      <c r="A66" s="1002" t="s">
        <v>131</v>
      </c>
      <c r="B66" s="1002"/>
      <c r="C66" s="1002"/>
      <c r="D66" s="1002"/>
      <c r="E66" s="1002"/>
      <c r="F66" s="1002"/>
      <c r="G66" s="1002"/>
      <c r="H66" s="721"/>
      <c r="I66" s="721"/>
      <c r="J66" s="721"/>
      <c r="K66" s="720"/>
      <c r="L66" s="720"/>
      <c r="M66" s="720"/>
    </row>
    <row r="67" spans="1:13" ht="42.75" customHeight="1">
      <c r="A67" s="919">
        <v>1</v>
      </c>
      <c r="B67" s="973" t="s">
        <v>81</v>
      </c>
      <c r="C67" s="973"/>
      <c r="D67" s="973"/>
      <c r="E67" s="973"/>
      <c r="F67" s="973"/>
      <c r="G67" s="973"/>
      <c r="H67" s="973"/>
      <c r="I67" s="722"/>
      <c r="J67" s="722"/>
      <c r="K67" s="720"/>
      <c r="L67" s="720"/>
      <c r="M67" s="720"/>
    </row>
    <row r="68" spans="1:13">
      <c r="A68" s="919">
        <v>2</v>
      </c>
      <c r="B68" s="966" t="s">
        <v>82</v>
      </c>
      <c r="C68" s="966"/>
      <c r="D68" s="966"/>
      <c r="E68" s="966"/>
      <c r="F68" s="966"/>
      <c r="G68" s="966"/>
      <c r="H68" s="966"/>
      <c r="I68" s="722"/>
      <c r="J68" s="722"/>
      <c r="K68" s="720"/>
      <c r="L68" s="720"/>
      <c r="M68" s="720"/>
    </row>
    <row r="69" spans="1:13">
      <c r="A69" s="919">
        <v>3</v>
      </c>
      <c r="B69" s="966" t="s">
        <v>83</v>
      </c>
      <c r="C69" s="966"/>
      <c r="D69" s="966"/>
      <c r="E69" s="966"/>
      <c r="F69" s="966"/>
      <c r="G69" s="966"/>
      <c r="H69" s="966"/>
      <c r="I69" s="722"/>
      <c r="J69" s="722"/>
      <c r="K69" s="720"/>
      <c r="L69" s="720"/>
      <c r="M69" s="720"/>
    </row>
    <row r="70" spans="1:13">
      <c r="A70" s="723"/>
      <c r="B70" s="720"/>
      <c r="C70" s="724"/>
      <c r="D70" s="723"/>
      <c r="E70" s="722"/>
      <c r="F70" s="722"/>
      <c r="G70" s="722"/>
      <c r="H70" s="722"/>
      <c r="I70" s="722"/>
      <c r="J70" s="722"/>
      <c r="K70" s="720"/>
      <c r="L70" s="720"/>
      <c r="M70" s="720"/>
    </row>
    <row r="71" spans="1:13">
      <c r="A71" s="723"/>
      <c r="B71" s="720"/>
      <c r="C71" s="724"/>
      <c r="D71" s="723"/>
      <c r="E71" s="722"/>
      <c r="F71" s="722"/>
      <c r="G71" s="722"/>
      <c r="H71" s="722"/>
      <c r="I71" s="722"/>
      <c r="J71" s="722"/>
      <c r="K71" s="720"/>
      <c r="L71" s="720"/>
      <c r="M71" s="720"/>
    </row>
    <row r="72" spans="1:13">
      <c r="A72" s="723"/>
      <c r="B72" s="720"/>
      <c r="C72" s="724"/>
      <c r="D72" s="723"/>
      <c r="E72" s="722"/>
      <c r="F72" s="722"/>
      <c r="G72" s="722"/>
      <c r="H72" s="722"/>
      <c r="I72" s="722"/>
      <c r="J72" s="722"/>
      <c r="K72" s="720"/>
      <c r="L72" s="720"/>
      <c r="M72" s="720"/>
    </row>
  </sheetData>
  <mergeCells count="18">
    <mergeCell ref="C1:F1"/>
    <mergeCell ref="B3:J3"/>
    <mergeCell ref="I5:J5"/>
    <mergeCell ref="A7:A8"/>
    <mergeCell ref="B7:B8"/>
    <mergeCell ref="C7:C8"/>
    <mergeCell ref="D7:D8"/>
    <mergeCell ref="E7:G7"/>
    <mergeCell ref="H7:J7"/>
    <mergeCell ref="B67:H67"/>
    <mergeCell ref="B68:H68"/>
    <mergeCell ref="B69:H69"/>
    <mergeCell ref="K7:M7"/>
    <mergeCell ref="A14:A16"/>
    <mergeCell ref="A23:A25"/>
    <mergeCell ref="A33:A38"/>
    <mergeCell ref="A39:A48"/>
    <mergeCell ref="A66:G66"/>
  </mergeCells>
  <conditionalFormatting sqref="B49">
    <cfRule type="cellIs" dxfId="21" priority="2" stopIfTrue="1" operator="equal">
      <formula>"?"</formula>
    </cfRule>
  </conditionalFormatting>
  <conditionalFormatting sqref="B50">
    <cfRule type="cellIs" dxfId="20" priority="1" stopIfTrue="1" operator="equal">
      <formula>"?"</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workbookViewId="0">
      <pane xSplit="3" ySplit="6" topLeftCell="D10" activePane="bottomRight" state="frozen"/>
      <selection pane="topRight" activeCell="D1" sqref="D1"/>
      <selection pane="bottomLeft" activeCell="A7" sqref="A7"/>
      <selection pane="bottomRight" activeCell="H13" sqref="H13"/>
    </sheetView>
  </sheetViews>
  <sheetFormatPr defaultRowHeight="15"/>
  <cols>
    <col min="1" max="1" width="5.7109375" style="88" customWidth="1"/>
    <col min="2" max="2" width="42.5703125" style="37" customWidth="1"/>
    <col min="3" max="3" width="13.5703125" style="37" customWidth="1"/>
    <col min="4" max="4" width="8.7109375" style="37" customWidth="1"/>
    <col min="5" max="5" width="6.7109375" style="37" bestFit="1" customWidth="1"/>
    <col min="6" max="6" width="10.28515625" style="37" customWidth="1"/>
    <col min="7" max="7" width="13.140625" style="37" bestFit="1" customWidth="1"/>
    <col min="8" max="8" width="19.5703125" style="37" customWidth="1"/>
    <col min="9" max="252" width="9.140625" style="37"/>
    <col min="253" max="253" width="5.7109375" style="37" customWidth="1"/>
    <col min="254" max="254" width="40.42578125" style="37" customWidth="1"/>
    <col min="255" max="255" width="13.5703125" style="37" customWidth="1"/>
    <col min="256" max="256" width="8.7109375" style="37" customWidth="1"/>
    <col min="257" max="257" width="6.7109375" style="37" bestFit="1" customWidth="1"/>
    <col min="258" max="258" width="10.28515625" style="37" customWidth="1"/>
    <col min="259" max="259" width="13.140625" style="37" bestFit="1" customWidth="1"/>
    <col min="260" max="260" width="26" style="37" customWidth="1"/>
    <col min="261" max="261" width="13.85546875" style="37" customWidth="1"/>
    <col min="262" max="262" width="14.42578125" style="37" customWidth="1"/>
    <col min="263" max="263" width="11.85546875" style="37" customWidth="1"/>
    <col min="264" max="508" width="9.140625" style="37"/>
    <col min="509" max="509" width="5.7109375" style="37" customWidth="1"/>
    <col min="510" max="510" width="40.42578125" style="37" customWidth="1"/>
    <col min="511" max="511" width="13.5703125" style="37" customWidth="1"/>
    <col min="512" max="512" width="8.7109375" style="37" customWidth="1"/>
    <col min="513" max="513" width="6.7109375" style="37" bestFit="1" customWidth="1"/>
    <col min="514" max="514" width="10.28515625" style="37" customWidth="1"/>
    <col min="515" max="515" width="13.140625" style="37" bestFit="1" customWidth="1"/>
    <col min="516" max="516" width="26" style="37" customWidth="1"/>
    <col min="517" max="517" width="13.85546875" style="37" customWidth="1"/>
    <col min="518" max="518" width="14.42578125" style="37" customWidth="1"/>
    <col min="519" max="519" width="11.85546875" style="37" customWidth="1"/>
    <col min="520" max="764" width="9.140625" style="37"/>
    <col min="765" max="765" width="5.7109375" style="37" customWidth="1"/>
    <col min="766" max="766" width="40.42578125" style="37" customWidth="1"/>
    <col min="767" max="767" width="13.5703125" style="37" customWidth="1"/>
    <col min="768" max="768" width="8.7109375" style="37" customWidth="1"/>
    <col min="769" max="769" width="6.7109375" style="37" bestFit="1" customWidth="1"/>
    <col min="770" max="770" width="10.28515625" style="37" customWidth="1"/>
    <col min="771" max="771" width="13.140625" style="37" bestFit="1" customWidth="1"/>
    <col min="772" max="772" width="26" style="37" customWidth="1"/>
    <col min="773" max="773" width="13.85546875" style="37" customWidth="1"/>
    <col min="774" max="774" width="14.42578125" style="37" customWidth="1"/>
    <col min="775" max="775" width="11.85546875" style="37" customWidth="1"/>
    <col min="776" max="1020" width="9.140625" style="37"/>
    <col min="1021" max="1021" width="5.7109375" style="37" customWidth="1"/>
    <col min="1022" max="1022" width="40.42578125" style="37" customWidth="1"/>
    <col min="1023" max="1023" width="13.5703125" style="37" customWidth="1"/>
    <col min="1024" max="1024" width="8.7109375" style="37" customWidth="1"/>
    <col min="1025" max="1025" width="6.7109375" style="37" bestFit="1" customWidth="1"/>
    <col min="1026" max="1026" width="10.28515625" style="37" customWidth="1"/>
    <col min="1027" max="1027" width="13.140625" style="37" bestFit="1" customWidth="1"/>
    <col min="1028" max="1028" width="26" style="37" customWidth="1"/>
    <col min="1029" max="1029" width="13.85546875" style="37" customWidth="1"/>
    <col min="1030" max="1030" width="14.42578125" style="37" customWidth="1"/>
    <col min="1031" max="1031" width="11.85546875" style="37" customWidth="1"/>
    <col min="1032" max="1276" width="9.140625" style="37"/>
    <col min="1277" max="1277" width="5.7109375" style="37" customWidth="1"/>
    <col min="1278" max="1278" width="40.42578125" style="37" customWidth="1"/>
    <col min="1279" max="1279" width="13.5703125" style="37" customWidth="1"/>
    <col min="1280" max="1280" width="8.7109375" style="37" customWidth="1"/>
    <col min="1281" max="1281" width="6.7109375" style="37" bestFit="1" customWidth="1"/>
    <col min="1282" max="1282" width="10.28515625" style="37" customWidth="1"/>
    <col min="1283" max="1283" width="13.140625" style="37" bestFit="1" customWidth="1"/>
    <col min="1284" max="1284" width="26" style="37" customWidth="1"/>
    <col min="1285" max="1285" width="13.85546875" style="37" customWidth="1"/>
    <col min="1286" max="1286" width="14.42578125" style="37" customWidth="1"/>
    <col min="1287" max="1287" width="11.85546875" style="37" customWidth="1"/>
    <col min="1288" max="1532" width="9.140625" style="37"/>
    <col min="1533" max="1533" width="5.7109375" style="37" customWidth="1"/>
    <col min="1534" max="1534" width="40.42578125" style="37" customWidth="1"/>
    <col min="1535" max="1535" width="13.5703125" style="37" customWidth="1"/>
    <col min="1536" max="1536" width="8.7109375" style="37" customWidth="1"/>
    <col min="1537" max="1537" width="6.7109375" style="37" bestFit="1" customWidth="1"/>
    <col min="1538" max="1538" width="10.28515625" style="37" customWidth="1"/>
    <col min="1539" max="1539" width="13.140625" style="37" bestFit="1" customWidth="1"/>
    <col min="1540" max="1540" width="26" style="37" customWidth="1"/>
    <col min="1541" max="1541" width="13.85546875" style="37" customWidth="1"/>
    <col min="1542" max="1542" width="14.42578125" style="37" customWidth="1"/>
    <col min="1543" max="1543" width="11.85546875" style="37" customWidth="1"/>
    <col min="1544" max="1788" width="9.140625" style="37"/>
    <col min="1789" max="1789" width="5.7109375" style="37" customWidth="1"/>
    <col min="1790" max="1790" width="40.42578125" style="37" customWidth="1"/>
    <col min="1791" max="1791" width="13.5703125" style="37" customWidth="1"/>
    <col min="1792" max="1792" width="8.7109375" style="37" customWidth="1"/>
    <col min="1793" max="1793" width="6.7109375" style="37" bestFit="1" customWidth="1"/>
    <col min="1794" max="1794" width="10.28515625" style="37" customWidth="1"/>
    <col min="1795" max="1795" width="13.140625" style="37" bestFit="1" customWidth="1"/>
    <col min="1796" max="1796" width="26" style="37" customWidth="1"/>
    <col min="1797" max="1797" width="13.85546875" style="37" customWidth="1"/>
    <col min="1798" max="1798" width="14.42578125" style="37" customWidth="1"/>
    <col min="1799" max="1799" width="11.85546875" style="37" customWidth="1"/>
    <col min="1800" max="2044" width="9.140625" style="37"/>
    <col min="2045" max="2045" width="5.7109375" style="37" customWidth="1"/>
    <col min="2046" max="2046" width="40.42578125" style="37" customWidth="1"/>
    <col min="2047" max="2047" width="13.5703125" style="37" customWidth="1"/>
    <col min="2048" max="2048" width="8.7109375" style="37" customWidth="1"/>
    <col min="2049" max="2049" width="6.7109375" style="37" bestFit="1" customWidth="1"/>
    <col min="2050" max="2050" width="10.28515625" style="37" customWidth="1"/>
    <col min="2051" max="2051" width="13.140625" style="37" bestFit="1" customWidth="1"/>
    <col min="2052" max="2052" width="26" style="37" customWidth="1"/>
    <col min="2053" max="2053" width="13.85546875" style="37" customWidth="1"/>
    <col min="2054" max="2054" width="14.42578125" style="37" customWidth="1"/>
    <col min="2055" max="2055" width="11.85546875" style="37" customWidth="1"/>
    <col min="2056" max="2300" width="9.140625" style="37"/>
    <col min="2301" max="2301" width="5.7109375" style="37" customWidth="1"/>
    <col min="2302" max="2302" width="40.42578125" style="37" customWidth="1"/>
    <col min="2303" max="2303" width="13.5703125" style="37" customWidth="1"/>
    <col min="2304" max="2304" width="8.7109375" style="37" customWidth="1"/>
    <col min="2305" max="2305" width="6.7109375" style="37" bestFit="1" customWidth="1"/>
    <col min="2306" max="2306" width="10.28515625" style="37" customWidth="1"/>
    <col min="2307" max="2307" width="13.140625" style="37" bestFit="1" customWidth="1"/>
    <col min="2308" max="2308" width="26" style="37" customWidth="1"/>
    <col min="2309" max="2309" width="13.85546875" style="37" customWidth="1"/>
    <col min="2310" max="2310" width="14.42578125" style="37" customWidth="1"/>
    <col min="2311" max="2311" width="11.85546875" style="37" customWidth="1"/>
    <col min="2312" max="2556" width="9.140625" style="37"/>
    <col min="2557" max="2557" width="5.7109375" style="37" customWidth="1"/>
    <col min="2558" max="2558" width="40.42578125" style="37" customWidth="1"/>
    <col min="2559" max="2559" width="13.5703125" style="37" customWidth="1"/>
    <col min="2560" max="2560" width="8.7109375" style="37" customWidth="1"/>
    <col min="2561" max="2561" width="6.7109375" style="37" bestFit="1" customWidth="1"/>
    <col min="2562" max="2562" width="10.28515625" style="37" customWidth="1"/>
    <col min="2563" max="2563" width="13.140625" style="37" bestFit="1" customWidth="1"/>
    <col min="2564" max="2564" width="26" style="37" customWidth="1"/>
    <col min="2565" max="2565" width="13.85546875" style="37" customWidth="1"/>
    <col min="2566" max="2566" width="14.42578125" style="37" customWidth="1"/>
    <col min="2567" max="2567" width="11.85546875" style="37" customWidth="1"/>
    <col min="2568" max="2812" width="9.140625" style="37"/>
    <col min="2813" max="2813" width="5.7109375" style="37" customWidth="1"/>
    <col min="2814" max="2814" width="40.42578125" style="37" customWidth="1"/>
    <col min="2815" max="2815" width="13.5703125" style="37" customWidth="1"/>
    <col min="2816" max="2816" width="8.7109375" style="37" customWidth="1"/>
    <col min="2817" max="2817" width="6.7109375" style="37" bestFit="1" customWidth="1"/>
    <col min="2818" max="2818" width="10.28515625" style="37" customWidth="1"/>
    <col min="2819" max="2819" width="13.140625" style="37" bestFit="1" customWidth="1"/>
    <col min="2820" max="2820" width="26" style="37" customWidth="1"/>
    <col min="2821" max="2821" width="13.85546875" style="37" customWidth="1"/>
    <col min="2822" max="2822" width="14.42578125" style="37" customWidth="1"/>
    <col min="2823" max="2823" width="11.85546875" style="37" customWidth="1"/>
    <col min="2824" max="3068" width="9.140625" style="37"/>
    <col min="3069" max="3069" width="5.7109375" style="37" customWidth="1"/>
    <col min="3070" max="3070" width="40.42578125" style="37" customWidth="1"/>
    <col min="3071" max="3071" width="13.5703125" style="37" customWidth="1"/>
    <col min="3072" max="3072" width="8.7109375" style="37" customWidth="1"/>
    <col min="3073" max="3073" width="6.7109375" style="37" bestFit="1" customWidth="1"/>
    <col min="3074" max="3074" width="10.28515625" style="37" customWidth="1"/>
    <col min="3075" max="3075" width="13.140625" style="37" bestFit="1" customWidth="1"/>
    <col min="3076" max="3076" width="26" style="37" customWidth="1"/>
    <col min="3077" max="3077" width="13.85546875" style="37" customWidth="1"/>
    <col min="3078" max="3078" width="14.42578125" style="37" customWidth="1"/>
    <col min="3079" max="3079" width="11.85546875" style="37" customWidth="1"/>
    <col min="3080" max="3324" width="9.140625" style="37"/>
    <col min="3325" max="3325" width="5.7109375" style="37" customWidth="1"/>
    <col min="3326" max="3326" width="40.42578125" style="37" customWidth="1"/>
    <col min="3327" max="3327" width="13.5703125" style="37" customWidth="1"/>
    <col min="3328" max="3328" width="8.7109375" style="37" customWidth="1"/>
    <col min="3329" max="3329" width="6.7109375" style="37" bestFit="1" customWidth="1"/>
    <col min="3330" max="3330" width="10.28515625" style="37" customWidth="1"/>
    <col min="3331" max="3331" width="13.140625" style="37" bestFit="1" customWidth="1"/>
    <col min="3332" max="3332" width="26" style="37" customWidth="1"/>
    <col min="3333" max="3333" width="13.85546875" style="37" customWidth="1"/>
    <col min="3334" max="3334" width="14.42578125" style="37" customWidth="1"/>
    <col min="3335" max="3335" width="11.85546875" style="37" customWidth="1"/>
    <col min="3336" max="3580" width="9.140625" style="37"/>
    <col min="3581" max="3581" width="5.7109375" style="37" customWidth="1"/>
    <col min="3582" max="3582" width="40.42578125" style="37" customWidth="1"/>
    <col min="3583" max="3583" width="13.5703125" style="37" customWidth="1"/>
    <col min="3584" max="3584" width="8.7109375" style="37" customWidth="1"/>
    <col min="3585" max="3585" width="6.7109375" style="37" bestFit="1" customWidth="1"/>
    <col min="3586" max="3586" width="10.28515625" style="37" customWidth="1"/>
    <col min="3587" max="3587" width="13.140625" style="37" bestFit="1" customWidth="1"/>
    <col min="3588" max="3588" width="26" style="37" customWidth="1"/>
    <col min="3589" max="3589" width="13.85546875" style="37" customWidth="1"/>
    <col min="3590" max="3590" width="14.42578125" style="37" customWidth="1"/>
    <col min="3591" max="3591" width="11.85546875" style="37" customWidth="1"/>
    <col min="3592" max="3836" width="9.140625" style="37"/>
    <col min="3837" max="3837" width="5.7109375" style="37" customWidth="1"/>
    <col min="3838" max="3838" width="40.42578125" style="37" customWidth="1"/>
    <col min="3839" max="3839" width="13.5703125" style="37" customWidth="1"/>
    <col min="3840" max="3840" width="8.7109375" style="37" customWidth="1"/>
    <col min="3841" max="3841" width="6.7109375" style="37" bestFit="1" customWidth="1"/>
    <col min="3842" max="3842" width="10.28515625" style="37" customWidth="1"/>
    <col min="3843" max="3843" width="13.140625" style="37" bestFit="1" customWidth="1"/>
    <col min="3844" max="3844" width="26" style="37" customWidth="1"/>
    <col min="3845" max="3845" width="13.85546875" style="37" customWidth="1"/>
    <col min="3846" max="3846" width="14.42578125" style="37" customWidth="1"/>
    <col min="3847" max="3847" width="11.85546875" style="37" customWidth="1"/>
    <col min="3848" max="4092" width="9.140625" style="37"/>
    <col min="4093" max="4093" width="5.7109375" style="37" customWidth="1"/>
    <col min="4094" max="4094" width="40.42578125" style="37" customWidth="1"/>
    <col min="4095" max="4095" width="13.5703125" style="37" customWidth="1"/>
    <col min="4096" max="4096" width="8.7109375" style="37" customWidth="1"/>
    <col min="4097" max="4097" width="6.7109375" style="37" bestFit="1" customWidth="1"/>
    <col min="4098" max="4098" width="10.28515625" style="37" customWidth="1"/>
    <col min="4099" max="4099" width="13.140625" style="37" bestFit="1" customWidth="1"/>
    <col min="4100" max="4100" width="26" style="37" customWidth="1"/>
    <col min="4101" max="4101" width="13.85546875" style="37" customWidth="1"/>
    <col min="4102" max="4102" width="14.42578125" style="37" customWidth="1"/>
    <col min="4103" max="4103" width="11.85546875" style="37" customWidth="1"/>
    <col min="4104" max="4348" width="9.140625" style="37"/>
    <col min="4349" max="4349" width="5.7109375" style="37" customWidth="1"/>
    <col min="4350" max="4350" width="40.42578125" style="37" customWidth="1"/>
    <col min="4351" max="4351" width="13.5703125" style="37" customWidth="1"/>
    <col min="4352" max="4352" width="8.7109375" style="37" customWidth="1"/>
    <col min="4353" max="4353" width="6.7109375" style="37" bestFit="1" customWidth="1"/>
    <col min="4354" max="4354" width="10.28515625" style="37" customWidth="1"/>
    <col min="4355" max="4355" width="13.140625" style="37" bestFit="1" customWidth="1"/>
    <col min="4356" max="4356" width="26" style="37" customWidth="1"/>
    <col min="4357" max="4357" width="13.85546875" style="37" customWidth="1"/>
    <col min="4358" max="4358" width="14.42578125" style="37" customWidth="1"/>
    <col min="4359" max="4359" width="11.85546875" style="37" customWidth="1"/>
    <col min="4360" max="4604" width="9.140625" style="37"/>
    <col min="4605" max="4605" width="5.7109375" style="37" customWidth="1"/>
    <col min="4606" max="4606" width="40.42578125" style="37" customWidth="1"/>
    <col min="4607" max="4607" width="13.5703125" style="37" customWidth="1"/>
    <col min="4608" max="4608" width="8.7109375" style="37" customWidth="1"/>
    <col min="4609" max="4609" width="6.7109375" style="37" bestFit="1" customWidth="1"/>
    <col min="4610" max="4610" width="10.28515625" style="37" customWidth="1"/>
    <col min="4611" max="4611" width="13.140625" style="37" bestFit="1" customWidth="1"/>
    <col min="4612" max="4612" width="26" style="37" customWidth="1"/>
    <col min="4613" max="4613" width="13.85546875" style="37" customWidth="1"/>
    <col min="4614" max="4614" width="14.42578125" style="37" customWidth="1"/>
    <col min="4615" max="4615" width="11.85546875" style="37" customWidth="1"/>
    <col min="4616" max="4860" width="9.140625" style="37"/>
    <col min="4861" max="4861" width="5.7109375" style="37" customWidth="1"/>
    <col min="4862" max="4862" width="40.42578125" style="37" customWidth="1"/>
    <col min="4863" max="4863" width="13.5703125" style="37" customWidth="1"/>
    <col min="4864" max="4864" width="8.7109375" style="37" customWidth="1"/>
    <col min="4865" max="4865" width="6.7109375" style="37" bestFit="1" customWidth="1"/>
    <col min="4866" max="4866" width="10.28515625" style="37" customWidth="1"/>
    <col min="4867" max="4867" width="13.140625" style="37" bestFit="1" customWidth="1"/>
    <col min="4868" max="4868" width="26" style="37" customWidth="1"/>
    <col min="4869" max="4869" width="13.85546875" style="37" customWidth="1"/>
    <col min="4870" max="4870" width="14.42578125" style="37" customWidth="1"/>
    <col min="4871" max="4871" width="11.85546875" style="37" customWidth="1"/>
    <col min="4872" max="5116" width="9.140625" style="37"/>
    <col min="5117" max="5117" width="5.7109375" style="37" customWidth="1"/>
    <col min="5118" max="5118" width="40.42578125" style="37" customWidth="1"/>
    <col min="5119" max="5119" width="13.5703125" style="37" customWidth="1"/>
    <col min="5120" max="5120" width="8.7109375" style="37" customWidth="1"/>
    <col min="5121" max="5121" width="6.7109375" style="37" bestFit="1" customWidth="1"/>
    <col min="5122" max="5122" width="10.28515625" style="37" customWidth="1"/>
    <col min="5123" max="5123" width="13.140625" style="37" bestFit="1" customWidth="1"/>
    <col min="5124" max="5124" width="26" style="37" customWidth="1"/>
    <col min="5125" max="5125" width="13.85546875" style="37" customWidth="1"/>
    <col min="5126" max="5126" width="14.42578125" style="37" customWidth="1"/>
    <col min="5127" max="5127" width="11.85546875" style="37" customWidth="1"/>
    <col min="5128" max="5372" width="9.140625" style="37"/>
    <col min="5373" max="5373" width="5.7109375" style="37" customWidth="1"/>
    <col min="5374" max="5374" width="40.42578125" style="37" customWidth="1"/>
    <col min="5375" max="5375" width="13.5703125" style="37" customWidth="1"/>
    <col min="5376" max="5376" width="8.7109375" style="37" customWidth="1"/>
    <col min="5377" max="5377" width="6.7109375" style="37" bestFit="1" customWidth="1"/>
    <col min="5378" max="5378" width="10.28515625" style="37" customWidth="1"/>
    <col min="5379" max="5379" width="13.140625" style="37" bestFit="1" customWidth="1"/>
    <col min="5380" max="5380" width="26" style="37" customWidth="1"/>
    <col min="5381" max="5381" width="13.85546875" style="37" customWidth="1"/>
    <col min="5382" max="5382" width="14.42578125" style="37" customWidth="1"/>
    <col min="5383" max="5383" width="11.85546875" style="37" customWidth="1"/>
    <col min="5384" max="5628" width="9.140625" style="37"/>
    <col min="5629" max="5629" width="5.7109375" style="37" customWidth="1"/>
    <col min="5630" max="5630" width="40.42578125" style="37" customWidth="1"/>
    <col min="5631" max="5631" width="13.5703125" style="37" customWidth="1"/>
    <col min="5632" max="5632" width="8.7109375" style="37" customWidth="1"/>
    <col min="5633" max="5633" width="6.7109375" style="37" bestFit="1" customWidth="1"/>
    <col min="5634" max="5634" width="10.28515625" style="37" customWidth="1"/>
    <col min="5635" max="5635" width="13.140625" style="37" bestFit="1" customWidth="1"/>
    <col min="5636" max="5636" width="26" style="37" customWidth="1"/>
    <col min="5637" max="5637" width="13.85546875" style="37" customWidth="1"/>
    <col min="5638" max="5638" width="14.42578125" style="37" customWidth="1"/>
    <col min="5639" max="5639" width="11.85546875" style="37" customWidth="1"/>
    <col min="5640" max="5884" width="9.140625" style="37"/>
    <col min="5885" max="5885" width="5.7109375" style="37" customWidth="1"/>
    <col min="5886" max="5886" width="40.42578125" style="37" customWidth="1"/>
    <col min="5887" max="5887" width="13.5703125" style="37" customWidth="1"/>
    <col min="5888" max="5888" width="8.7109375" style="37" customWidth="1"/>
    <col min="5889" max="5889" width="6.7109375" style="37" bestFit="1" customWidth="1"/>
    <col min="5890" max="5890" width="10.28515625" style="37" customWidth="1"/>
    <col min="5891" max="5891" width="13.140625" style="37" bestFit="1" customWidth="1"/>
    <col min="5892" max="5892" width="26" style="37" customWidth="1"/>
    <col min="5893" max="5893" width="13.85546875" style="37" customWidth="1"/>
    <col min="5894" max="5894" width="14.42578125" style="37" customWidth="1"/>
    <col min="5895" max="5895" width="11.85546875" style="37" customWidth="1"/>
    <col min="5896" max="6140" width="9.140625" style="37"/>
    <col min="6141" max="6141" width="5.7109375" style="37" customWidth="1"/>
    <col min="6142" max="6142" width="40.42578125" style="37" customWidth="1"/>
    <col min="6143" max="6143" width="13.5703125" style="37" customWidth="1"/>
    <col min="6144" max="6144" width="8.7109375" style="37" customWidth="1"/>
    <col min="6145" max="6145" width="6.7109375" style="37" bestFit="1" customWidth="1"/>
    <col min="6146" max="6146" width="10.28515625" style="37" customWidth="1"/>
    <col min="6147" max="6147" width="13.140625" style="37" bestFit="1" customWidth="1"/>
    <col min="6148" max="6148" width="26" style="37" customWidth="1"/>
    <col min="6149" max="6149" width="13.85546875" style="37" customWidth="1"/>
    <col min="6150" max="6150" width="14.42578125" style="37" customWidth="1"/>
    <col min="6151" max="6151" width="11.85546875" style="37" customWidth="1"/>
    <col min="6152" max="6396" width="9.140625" style="37"/>
    <col min="6397" max="6397" width="5.7109375" style="37" customWidth="1"/>
    <col min="6398" max="6398" width="40.42578125" style="37" customWidth="1"/>
    <col min="6399" max="6399" width="13.5703125" style="37" customWidth="1"/>
    <col min="6400" max="6400" width="8.7109375" style="37" customWidth="1"/>
    <col min="6401" max="6401" width="6.7109375" style="37" bestFit="1" customWidth="1"/>
    <col min="6402" max="6402" width="10.28515625" style="37" customWidth="1"/>
    <col min="6403" max="6403" width="13.140625" style="37" bestFit="1" customWidth="1"/>
    <col min="6404" max="6404" width="26" style="37" customWidth="1"/>
    <col min="6405" max="6405" width="13.85546875" style="37" customWidth="1"/>
    <col min="6406" max="6406" width="14.42578125" style="37" customWidth="1"/>
    <col min="6407" max="6407" width="11.85546875" style="37" customWidth="1"/>
    <col min="6408" max="6652" width="9.140625" style="37"/>
    <col min="6653" max="6653" width="5.7109375" style="37" customWidth="1"/>
    <col min="6654" max="6654" width="40.42578125" style="37" customWidth="1"/>
    <col min="6655" max="6655" width="13.5703125" style="37" customWidth="1"/>
    <col min="6656" max="6656" width="8.7109375" style="37" customWidth="1"/>
    <col min="6657" max="6657" width="6.7109375" style="37" bestFit="1" customWidth="1"/>
    <col min="6658" max="6658" width="10.28515625" style="37" customWidth="1"/>
    <col min="6659" max="6659" width="13.140625" style="37" bestFit="1" customWidth="1"/>
    <col min="6660" max="6660" width="26" style="37" customWidth="1"/>
    <col min="6661" max="6661" width="13.85546875" style="37" customWidth="1"/>
    <col min="6662" max="6662" width="14.42578125" style="37" customWidth="1"/>
    <col min="6663" max="6663" width="11.85546875" style="37" customWidth="1"/>
    <col min="6664" max="6908" width="9.140625" style="37"/>
    <col min="6909" max="6909" width="5.7109375" style="37" customWidth="1"/>
    <col min="6910" max="6910" width="40.42578125" style="37" customWidth="1"/>
    <col min="6911" max="6911" width="13.5703125" style="37" customWidth="1"/>
    <col min="6912" max="6912" width="8.7109375" style="37" customWidth="1"/>
    <col min="6913" max="6913" width="6.7109375" style="37" bestFit="1" customWidth="1"/>
    <col min="6914" max="6914" width="10.28515625" style="37" customWidth="1"/>
    <col min="6915" max="6915" width="13.140625" style="37" bestFit="1" customWidth="1"/>
    <col min="6916" max="6916" width="26" style="37" customWidth="1"/>
    <col min="6917" max="6917" width="13.85546875" style="37" customWidth="1"/>
    <col min="6918" max="6918" width="14.42578125" style="37" customWidth="1"/>
    <col min="6919" max="6919" width="11.85546875" style="37" customWidth="1"/>
    <col min="6920" max="7164" width="9.140625" style="37"/>
    <col min="7165" max="7165" width="5.7109375" style="37" customWidth="1"/>
    <col min="7166" max="7166" width="40.42578125" style="37" customWidth="1"/>
    <col min="7167" max="7167" width="13.5703125" style="37" customWidth="1"/>
    <col min="7168" max="7168" width="8.7109375" style="37" customWidth="1"/>
    <col min="7169" max="7169" width="6.7109375" style="37" bestFit="1" customWidth="1"/>
    <col min="7170" max="7170" width="10.28515625" style="37" customWidth="1"/>
    <col min="7171" max="7171" width="13.140625" style="37" bestFit="1" customWidth="1"/>
    <col min="7172" max="7172" width="26" style="37" customWidth="1"/>
    <col min="7173" max="7173" width="13.85546875" style="37" customWidth="1"/>
    <col min="7174" max="7174" width="14.42578125" style="37" customWidth="1"/>
    <col min="7175" max="7175" width="11.85546875" style="37" customWidth="1"/>
    <col min="7176" max="7420" width="9.140625" style="37"/>
    <col min="7421" max="7421" width="5.7109375" style="37" customWidth="1"/>
    <col min="7422" max="7422" width="40.42578125" style="37" customWidth="1"/>
    <col min="7423" max="7423" width="13.5703125" style="37" customWidth="1"/>
    <col min="7424" max="7424" width="8.7109375" style="37" customWidth="1"/>
    <col min="7425" max="7425" width="6.7109375" style="37" bestFit="1" customWidth="1"/>
    <col min="7426" max="7426" width="10.28515625" style="37" customWidth="1"/>
    <col min="7427" max="7427" width="13.140625" style="37" bestFit="1" customWidth="1"/>
    <col min="7428" max="7428" width="26" style="37" customWidth="1"/>
    <col min="7429" max="7429" width="13.85546875" style="37" customWidth="1"/>
    <col min="7430" max="7430" width="14.42578125" style="37" customWidth="1"/>
    <col min="7431" max="7431" width="11.85546875" style="37" customWidth="1"/>
    <col min="7432" max="7676" width="9.140625" style="37"/>
    <col min="7677" max="7677" width="5.7109375" style="37" customWidth="1"/>
    <col min="7678" max="7678" width="40.42578125" style="37" customWidth="1"/>
    <col min="7679" max="7679" width="13.5703125" style="37" customWidth="1"/>
    <col min="7680" max="7680" width="8.7109375" style="37" customWidth="1"/>
    <col min="7681" max="7681" width="6.7109375" style="37" bestFit="1" customWidth="1"/>
    <col min="7682" max="7682" width="10.28515625" style="37" customWidth="1"/>
    <col min="7683" max="7683" width="13.140625" style="37" bestFit="1" customWidth="1"/>
    <col min="7684" max="7684" width="26" style="37" customWidth="1"/>
    <col min="7685" max="7685" width="13.85546875" style="37" customWidth="1"/>
    <col min="7686" max="7686" width="14.42578125" style="37" customWidth="1"/>
    <col min="7687" max="7687" width="11.85546875" style="37" customWidth="1"/>
    <col min="7688" max="7932" width="9.140625" style="37"/>
    <col min="7933" max="7933" width="5.7109375" style="37" customWidth="1"/>
    <col min="7934" max="7934" width="40.42578125" style="37" customWidth="1"/>
    <col min="7935" max="7935" width="13.5703125" style="37" customWidth="1"/>
    <col min="7936" max="7936" width="8.7109375" style="37" customWidth="1"/>
    <col min="7937" max="7937" width="6.7109375" style="37" bestFit="1" customWidth="1"/>
    <col min="7938" max="7938" width="10.28515625" style="37" customWidth="1"/>
    <col min="7939" max="7939" width="13.140625" style="37" bestFit="1" customWidth="1"/>
    <col min="7940" max="7940" width="26" style="37" customWidth="1"/>
    <col min="7941" max="7941" width="13.85546875" style="37" customWidth="1"/>
    <col min="7942" max="7942" width="14.42578125" style="37" customWidth="1"/>
    <col min="7943" max="7943" width="11.85546875" style="37" customWidth="1"/>
    <col min="7944" max="8188" width="9.140625" style="37"/>
    <col min="8189" max="8189" width="5.7109375" style="37" customWidth="1"/>
    <col min="8190" max="8190" width="40.42578125" style="37" customWidth="1"/>
    <col min="8191" max="8191" width="13.5703125" style="37" customWidth="1"/>
    <col min="8192" max="8192" width="8.7109375" style="37" customWidth="1"/>
    <col min="8193" max="8193" width="6.7109375" style="37" bestFit="1" customWidth="1"/>
    <col min="8194" max="8194" width="10.28515625" style="37" customWidth="1"/>
    <col min="8195" max="8195" width="13.140625" style="37" bestFit="1" customWidth="1"/>
    <col min="8196" max="8196" width="26" style="37" customWidth="1"/>
    <col min="8197" max="8197" width="13.85546875" style="37" customWidth="1"/>
    <col min="8198" max="8198" width="14.42578125" style="37" customWidth="1"/>
    <col min="8199" max="8199" width="11.85546875" style="37" customWidth="1"/>
    <col min="8200" max="8444" width="9.140625" style="37"/>
    <col min="8445" max="8445" width="5.7109375" style="37" customWidth="1"/>
    <col min="8446" max="8446" width="40.42578125" style="37" customWidth="1"/>
    <col min="8447" max="8447" width="13.5703125" style="37" customWidth="1"/>
    <col min="8448" max="8448" width="8.7109375" style="37" customWidth="1"/>
    <col min="8449" max="8449" width="6.7109375" style="37" bestFit="1" customWidth="1"/>
    <col min="8450" max="8450" width="10.28515625" style="37" customWidth="1"/>
    <col min="8451" max="8451" width="13.140625" style="37" bestFit="1" customWidth="1"/>
    <col min="8452" max="8452" width="26" style="37" customWidth="1"/>
    <col min="8453" max="8453" width="13.85546875" style="37" customWidth="1"/>
    <col min="8454" max="8454" width="14.42578125" style="37" customWidth="1"/>
    <col min="8455" max="8455" width="11.85546875" style="37" customWidth="1"/>
    <col min="8456" max="8700" width="9.140625" style="37"/>
    <col min="8701" max="8701" width="5.7109375" style="37" customWidth="1"/>
    <col min="8702" max="8702" width="40.42578125" style="37" customWidth="1"/>
    <col min="8703" max="8703" width="13.5703125" style="37" customWidth="1"/>
    <col min="8704" max="8704" width="8.7109375" style="37" customWidth="1"/>
    <col min="8705" max="8705" width="6.7109375" style="37" bestFit="1" customWidth="1"/>
    <col min="8706" max="8706" width="10.28515625" style="37" customWidth="1"/>
    <col min="8707" max="8707" width="13.140625" style="37" bestFit="1" customWidth="1"/>
    <col min="8708" max="8708" width="26" style="37" customWidth="1"/>
    <col min="8709" max="8709" width="13.85546875" style="37" customWidth="1"/>
    <col min="8710" max="8710" width="14.42578125" style="37" customWidth="1"/>
    <col min="8711" max="8711" width="11.85546875" style="37" customWidth="1"/>
    <col min="8712" max="8956" width="9.140625" style="37"/>
    <col min="8957" max="8957" width="5.7109375" style="37" customWidth="1"/>
    <col min="8958" max="8958" width="40.42578125" style="37" customWidth="1"/>
    <col min="8959" max="8959" width="13.5703125" style="37" customWidth="1"/>
    <col min="8960" max="8960" width="8.7109375" style="37" customWidth="1"/>
    <col min="8961" max="8961" width="6.7109375" style="37" bestFit="1" customWidth="1"/>
    <col min="8962" max="8962" width="10.28515625" style="37" customWidth="1"/>
    <col min="8963" max="8963" width="13.140625" style="37" bestFit="1" customWidth="1"/>
    <col min="8964" max="8964" width="26" style="37" customWidth="1"/>
    <col min="8965" max="8965" width="13.85546875" style="37" customWidth="1"/>
    <col min="8966" max="8966" width="14.42578125" style="37" customWidth="1"/>
    <col min="8967" max="8967" width="11.85546875" style="37" customWidth="1"/>
    <col min="8968" max="9212" width="9.140625" style="37"/>
    <col min="9213" max="9213" width="5.7109375" style="37" customWidth="1"/>
    <col min="9214" max="9214" width="40.42578125" style="37" customWidth="1"/>
    <col min="9215" max="9215" width="13.5703125" style="37" customWidth="1"/>
    <col min="9216" max="9216" width="8.7109375" style="37" customWidth="1"/>
    <col min="9217" max="9217" width="6.7109375" style="37" bestFit="1" customWidth="1"/>
    <col min="9218" max="9218" width="10.28515625" style="37" customWidth="1"/>
    <col min="9219" max="9219" width="13.140625" style="37" bestFit="1" customWidth="1"/>
    <col min="9220" max="9220" width="26" style="37" customWidth="1"/>
    <col min="9221" max="9221" width="13.85546875" style="37" customWidth="1"/>
    <col min="9222" max="9222" width="14.42578125" style="37" customWidth="1"/>
    <col min="9223" max="9223" width="11.85546875" style="37" customWidth="1"/>
    <col min="9224" max="9468" width="9.140625" style="37"/>
    <col min="9469" max="9469" width="5.7109375" style="37" customWidth="1"/>
    <col min="9470" max="9470" width="40.42578125" style="37" customWidth="1"/>
    <col min="9471" max="9471" width="13.5703125" style="37" customWidth="1"/>
    <col min="9472" max="9472" width="8.7109375" style="37" customWidth="1"/>
    <col min="9473" max="9473" width="6.7109375" style="37" bestFit="1" customWidth="1"/>
    <col min="9474" max="9474" width="10.28515625" style="37" customWidth="1"/>
    <col min="9475" max="9475" width="13.140625" style="37" bestFit="1" customWidth="1"/>
    <col min="9476" max="9476" width="26" style="37" customWidth="1"/>
    <col min="9477" max="9477" width="13.85546875" style="37" customWidth="1"/>
    <col min="9478" max="9478" width="14.42578125" style="37" customWidth="1"/>
    <col min="9479" max="9479" width="11.85546875" style="37" customWidth="1"/>
    <col min="9480" max="9724" width="9.140625" style="37"/>
    <col min="9725" max="9725" width="5.7109375" style="37" customWidth="1"/>
    <col min="9726" max="9726" width="40.42578125" style="37" customWidth="1"/>
    <col min="9727" max="9727" width="13.5703125" style="37" customWidth="1"/>
    <col min="9728" max="9728" width="8.7109375" style="37" customWidth="1"/>
    <col min="9729" max="9729" width="6.7109375" style="37" bestFit="1" customWidth="1"/>
    <col min="9730" max="9730" width="10.28515625" style="37" customWidth="1"/>
    <col min="9731" max="9731" width="13.140625" style="37" bestFit="1" customWidth="1"/>
    <col min="9732" max="9732" width="26" style="37" customWidth="1"/>
    <col min="9733" max="9733" width="13.85546875" style="37" customWidth="1"/>
    <col min="9734" max="9734" width="14.42578125" style="37" customWidth="1"/>
    <col min="9735" max="9735" width="11.85546875" style="37" customWidth="1"/>
    <col min="9736" max="9980" width="9.140625" style="37"/>
    <col min="9981" max="9981" width="5.7109375" style="37" customWidth="1"/>
    <col min="9982" max="9982" width="40.42578125" style="37" customWidth="1"/>
    <col min="9983" max="9983" width="13.5703125" style="37" customWidth="1"/>
    <col min="9984" max="9984" width="8.7109375" style="37" customWidth="1"/>
    <col min="9985" max="9985" width="6.7109375" style="37" bestFit="1" customWidth="1"/>
    <col min="9986" max="9986" width="10.28515625" style="37" customWidth="1"/>
    <col min="9987" max="9987" width="13.140625" style="37" bestFit="1" customWidth="1"/>
    <col min="9988" max="9988" width="26" style="37" customWidth="1"/>
    <col min="9989" max="9989" width="13.85546875" style="37" customWidth="1"/>
    <col min="9990" max="9990" width="14.42578125" style="37" customWidth="1"/>
    <col min="9991" max="9991" width="11.85546875" style="37" customWidth="1"/>
    <col min="9992" max="10236" width="9.140625" style="37"/>
    <col min="10237" max="10237" width="5.7109375" style="37" customWidth="1"/>
    <col min="10238" max="10238" width="40.42578125" style="37" customWidth="1"/>
    <col min="10239" max="10239" width="13.5703125" style="37" customWidth="1"/>
    <col min="10240" max="10240" width="8.7109375" style="37" customWidth="1"/>
    <col min="10241" max="10241" width="6.7109375" style="37" bestFit="1" customWidth="1"/>
    <col min="10242" max="10242" width="10.28515625" style="37" customWidth="1"/>
    <col min="10243" max="10243" width="13.140625" style="37" bestFit="1" customWidth="1"/>
    <col min="10244" max="10244" width="26" style="37" customWidth="1"/>
    <col min="10245" max="10245" width="13.85546875" style="37" customWidth="1"/>
    <col min="10246" max="10246" width="14.42578125" style="37" customWidth="1"/>
    <col min="10247" max="10247" width="11.85546875" style="37" customWidth="1"/>
    <col min="10248" max="10492" width="9.140625" style="37"/>
    <col min="10493" max="10493" width="5.7109375" style="37" customWidth="1"/>
    <col min="10494" max="10494" width="40.42578125" style="37" customWidth="1"/>
    <col min="10495" max="10495" width="13.5703125" style="37" customWidth="1"/>
    <col min="10496" max="10496" width="8.7109375" style="37" customWidth="1"/>
    <col min="10497" max="10497" width="6.7109375" style="37" bestFit="1" customWidth="1"/>
    <col min="10498" max="10498" width="10.28515625" style="37" customWidth="1"/>
    <col min="10499" max="10499" width="13.140625" style="37" bestFit="1" customWidth="1"/>
    <col min="10500" max="10500" width="26" style="37" customWidth="1"/>
    <col min="10501" max="10501" width="13.85546875" style="37" customWidth="1"/>
    <col min="10502" max="10502" width="14.42578125" style="37" customWidth="1"/>
    <col min="10503" max="10503" width="11.85546875" style="37" customWidth="1"/>
    <col min="10504" max="10748" width="9.140625" style="37"/>
    <col min="10749" max="10749" width="5.7109375" style="37" customWidth="1"/>
    <col min="10750" max="10750" width="40.42578125" style="37" customWidth="1"/>
    <col min="10751" max="10751" width="13.5703125" style="37" customWidth="1"/>
    <col min="10752" max="10752" width="8.7109375" style="37" customWidth="1"/>
    <col min="10753" max="10753" width="6.7109375" style="37" bestFit="1" customWidth="1"/>
    <col min="10754" max="10754" width="10.28515625" style="37" customWidth="1"/>
    <col min="10755" max="10755" width="13.140625" style="37" bestFit="1" customWidth="1"/>
    <col min="10756" max="10756" width="26" style="37" customWidth="1"/>
    <col min="10757" max="10757" width="13.85546875" style="37" customWidth="1"/>
    <col min="10758" max="10758" width="14.42578125" style="37" customWidth="1"/>
    <col min="10759" max="10759" width="11.85546875" style="37" customWidth="1"/>
    <col min="10760" max="11004" width="9.140625" style="37"/>
    <col min="11005" max="11005" width="5.7109375" style="37" customWidth="1"/>
    <col min="11006" max="11006" width="40.42578125" style="37" customWidth="1"/>
    <col min="11007" max="11007" width="13.5703125" style="37" customWidth="1"/>
    <col min="11008" max="11008" width="8.7109375" style="37" customWidth="1"/>
    <col min="11009" max="11009" width="6.7109375" style="37" bestFit="1" customWidth="1"/>
    <col min="11010" max="11010" width="10.28515625" style="37" customWidth="1"/>
    <col min="11011" max="11011" width="13.140625" style="37" bestFit="1" customWidth="1"/>
    <col min="11012" max="11012" width="26" style="37" customWidth="1"/>
    <col min="11013" max="11013" width="13.85546875" style="37" customWidth="1"/>
    <col min="11014" max="11014" width="14.42578125" style="37" customWidth="1"/>
    <col min="11015" max="11015" width="11.85546875" style="37" customWidth="1"/>
    <col min="11016" max="11260" width="9.140625" style="37"/>
    <col min="11261" max="11261" width="5.7109375" style="37" customWidth="1"/>
    <col min="11262" max="11262" width="40.42578125" style="37" customWidth="1"/>
    <col min="11263" max="11263" width="13.5703125" style="37" customWidth="1"/>
    <col min="11264" max="11264" width="8.7109375" style="37" customWidth="1"/>
    <col min="11265" max="11265" width="6.7109375" style="37" bestFit="1" customWidth="1"/>
    <col min="11266" max="11266" width="10.28515625" style="37" customWidth="1"/>
    <col min="11267" max="11267" width="13.140625" style="37" bestFit="1" customWidth="1"/>
    <col min="11268" max="11268" width="26" style="37" customWidth="1"/>
    <col min="11269" max="11269" width="13.85546875" style="37" customWidth="1"/>
    <col min="11270" max="11270" width="14.42578125" style="37" customWidth="1"/>
    <col min="11271" max="11271" width="11.85546875" style="37" customWidth="1"/>
    <col min="11272" max="11516" width="9.140625" style="37"/>
    <col min="11517" max="11517" width="5.7109375" style="37" customWidth="1"/>
    <col min="11518" max="11518" width="40.42578125" style="37" customWidth="1"/>
    <col min="11519" max="11519" width="13.5703125" style="37" customWidth="1"/>
    <col min="11520" max="11520" width="8.7109375" style="37" customWidth="1"/>
    <col min="11521" max="11521" width="6.7109375" style="37" bestFit="1" customWidth="1"/>
    <col min="11522" max="11522" width="10.28515625" style="37" customWidth="1"/>
    <col min="11523" max="11523" width="13.140625" style="37" bestFit="1" customWidth="1"/>
    <col min="11524" max="11524" width="26" style="37" customWidth="1"/>
    <col min="11525" max="11525" width="13.85546875" style="37" customWidth="1"/>
    <col min="11526" max="11526" width="14.42578125" style="37" customWidth="1"/>
    <col min="11527" max="11527" width="11.85546875" style="37" customWidth="1"/>
    <col min="11528" max="11772" width="9.140625" style="37"/>
    <col min="11773" max="11773" width="5.7109375" style="37" customWidth="1"/>
    <col min="11774" max="11774" width="40.42578125" style="37" customWidth="1"/>
    <col min="11775" max="11775" width="13.5703125" style="37" customWidth="1"/>
    <col min="11776" max="11776" width="8.7109375" style="37" customWidth="1"/>
    <col min="11777" max="11777" width="6.7109375" style="37" bestFit="1" customWidth="1"/>
    <col min="11778" max="11778" width="10.28515625" style="37" customWidth="1"/>
    <col min="11779" max="11779" width="13.140625" style="37" bestFit="1" customWidth="1"/>
    <col min="11780" max="11780" width="26" style="37" customWidth="1"/>
    <col min="11781" max="11781" width="13.85546875" style="37" customWidth="1"/>
    <col min="11782" max="11782" width="14.42578125" style="37" customWidth="1"/>
    <col min="11783" max="11783" width="11.85546875" style="37" customWidth="1"/>
    <col min="11784" max="12028" width="9.140625" style="37"/>
    <col min="12029" max="12029" width="5.7109375" style="37" customWidth="1"/>
    <col min="12030" max="12030" width="40.42578125" style="37" customWidth="1"/>
    <col min="12031" max="12031" width="13.5703125" style="37" customWidth="1"/>
    <col min="12032" max="12032" width="8.7109375" style="37" customWidth="1"/>
    <col min="12033" max="12033" width="6.7109375" style="37" bestFit="1" customWidth="1"/>
    <col min="12034" max="12034" width="10.28515625" style="37" customWidth="1"/>
    <col min="12035" max="12035" width="13.140625" style="37" bestFit="1" customWidth="1"/>
    <col min="12036" max="12036" width="26" style="37" customWidth="1"/>
    <col min="12037" max="12037" width="13.85546875" style="37" customWidth="1"/>
    <col min="12038" max="12038" width="14.42578125" style="37" customWidth="1"/>
    <col min="12039" max="12039" width="11.85546875" style="37" customWidth="1"/>
    <col min="12040" max="12284" width="9.140625" style="37"/>
    <col min="12285" max="12285" width="5.7109375" style="37" customWidth="1"/>
    <col min="12286" max="12286" width="40.42578125" style="37" customWidth="1"/>
    <col min="12287" max="12287" width="13.5703125" style="37" customWidth="1"/>
    <col min="12288" max="12288" width="8.7109375" style="37" customWidth="1"/>
    <col min="12289" max="12289" width="6.7109375" style="37" bestFit="1" customWidth="1"/>
    <col min="12290" max="12290" width="10.28515625" style="37" customWidth="1"/>
    <col min="12291" max="12291" width="13.140625" style="37" bestFit="1" customWidth="1"/>
    <col min="12292" max="12292" width="26" style="37" customWidth="1"/>
    <col min="12293" max="12293" width="13.85546875" style="37" customWidth="1"/>
    <col min="12294" max="12294" width="14.42578125" style="37" customWidth="1"/>
    <col min="12295" max="12295" width="11.85546875" style="37" customWidth="1"/>
    <col min="12296" max="12540" width="9.140625" style="37"/>
    <col min="12541" max="12541" width="5.7109375" style="37" customWidth="1"/>
    <col min="12542" max="12542" width="40.42578125" style="37" customWidth="1"/>
    <col min="12543" max="12543" width="13.5703125" style="37" customWidth="1"/>
    <col min="12544" max="12544" width="8.7109375" style="37" customWidth="1"/>
    <col min="12545" max="12545" width="6.7109375" style="37" bestFit="1" customWidth="1"/>
    <col min="12546" max="12546" width="10.28515625" style="37" customWidth="1"/>
    <col min="12547" max="12547" width="13.140625" style="37" bestFit="1" customWidth="1"/>
    <col min="12548" max="12548" width="26" style="37" customWidth="1"/>
    <col min="12549" max="12549" width="13.85546875" style="37" customWidth="1"/>
    <col min="12550" max="12550" width="14.42578125" style="37" customWidth="1"/>
    <col min="12551" max="12551" width="11.85546875" style="37" customWidth="1"/>
    <col min="12552" max="12796" width="9.140625" style="37"/>
    <col min="12797" max="12797" width="5.7109375" style="37" customWidth="1"/>
    <col min="12798" max="12798" width="40.42578125" style="37" customWidth="1"/>
    <col min="12799" max="12799" width="13.5703125" style="37" customWidth="1"/>
    <col min="12800" max="12800" width="8.7109375" style="37" customWidth="1"/>
    <col min="12801" max="12801" width="6.7109375" style="37" bestFit="1" customWidth="1"/>
    <col min="12802" max="12802" width="10.28515625" style="37" customWidth="1"/>
    <col min="12803" max="12803" width="13.140625" style="37" bestFit="1" customWidth="1"/>
    <col min="12804" max="12804" width="26" style="37" customWidth="1"/>
    <col min="12805" max="12805" width="13.85546875" style="37" customWidth="1"/>
    <col min="12806" max="12806" width="14.42578125" style="37" customWidth="1"/>
    <col min="12807" max="12807" width="11.85546875" style="37" customWidth="1"/>
    <col min="12808" max="13052" width="9.140625" style="37"/>
    <col min="13053" max="13053" width="5.7109375" style="37" customWidth="1"/>
    <col min="13054" max="13054" width="40.42578125" style="37" customWidth="1"/>
    <col min="13055" max="13055" width="13.5703125" style="37" customWidth="1"/>
    <col min="13056" max="13056" width="8.7109375" style="37" customWidth="1"/>
    <col min="13057" max="13057" width="6.7109375" style="37" bestFit="1" customWidth="1"/>
    <col min="13058" max="13058" width="10.28515625" style="37" customWidth="1"/>
    <col min="13059" max="13059" width="13.140625" style="37" bestFit="1" customWidth="1"/>
    <col min="13060" max="13060" width="26" style="37" customWidth="1"/>
    <col min="13061" max="13061" width="13.85546875" style="37" customWidth="1"/>
    <col min="13062" max="13062" width="14.42578125" style="37" customWidth="1"/>
    <col min="13063" max="13063" width="11.85546875" style="37" customWidth="1"/>
    <col min="13064" max="13308" width="9.140625" style="37"/>
    <col min="13309" max="13309" width="5.7109375" style="37" customWidth="1"/>
    <col min="13310" max="13310" width="40.42578125" style="37" customWidth="1"/>
    <col min="13311" max="13311" width="13.5703125" style="37" customWidth="1"/>
    <col min="13312" max="13312" width="8.7109375" style="37" customWidth="1"/>
    <col min="13313" max="13313" width="6.7109375" style="37" bestFit="1" customWidth="1"/>
    <col min="13314" max="13314" width="10.28515625" style="37" customWidth="1"/>
    <col min="13315" max="13315" width="13.140625" style="37" bestFit="1" customWidth="1"/>
    <col min="13316" max="13316" width="26" style="37" customWidth="1"/>
    <col min="13317" max="13317" width="13.85546875" style="37" customWidth="1"/>
    <col min="13318" max="13318" width="14.42578125" style="37" customWidth="1"/>
    <col min="13319" max="13319" width="11.85546875" style="37" customWidth="1"/>
    <col min="13320" max="13564" width="9.140625" style="37"/>
    <col min="13565" max="13565" width="5.7109375" style="37" customWidth="1"/>
    <col min="13566" max="13566" width="40.42578125" style="37" customWidth="1"/>
    <col min="13567" max="13567" width="13.5703125" style="37" customWidth="1"/>
    <col min="13568" max="13568" width="8.7109375" style="37" customWidth="1"/>
    <col min="13569" max="13569" width="6.7109375" style="37" bestFit="1" customWidth="1"/>
    <col min="13570" max="13570" width="10.28515625" style="37" customWidth="1"/>
    <col min="13571" max="13571" width="13.140625" style="37" bestFit="1" customWidth="1"/>
    <col min="13572" max="13572" width="26" style="37" customWidth="1"/>
    <col min="13573" max="13573" width="13.85546875" style="37" customWidth="1"/>
    <col min="13574" max="13574" width="14.42578125" style="37" customWidth="1"/>
    <col min="13575" max="13575" width="11.85546875" style="37" customWidth="1"/>
    <col min="13576" max="13820" width="9.140625" style="37"/>
    <col min="13821" max="13821" width="5.7109375" style="37" customWidth="1"/>
    <col min="13822" max="13822" width="40.42578125" style="37" customWidth="1"/>
    <col min="13823" max="13823" width="13.5703125" style="37" customWidth="1"/>
    <col min="13824" max="13824" width="8.7109375" style="37" customWidth="1"/>
    <col min="13825" max="13825" width="6.7109375" style="37" bestFit="1" customWidth="1"/>
    <col min="13826" max="13826" width="10.28515625" style="37" customWidth="1"/>
    <col min="13827" max="13827" width="13.140625" style="37" bestFit="1" customWidth="1"/>
    <col min="13828" max="13828" width="26" style="37" customWidth="1"/>
    <col min="13829" max="13829" width="13.85546875" style="37" customWidth="1"/>
    <col min="13830" max="13830" width="14.42578125" style="37" customWidth="1"/>
    <col min="13831" max="13831" width="11.85546875" style="37" customWidth="1"/>
    <col min="13832" max="14076" width="9.140625" style="37"/>
    <col min="14077" max="14077" width="5.7109375" style="37" customWidth="1"/>
    <col min="14078" max="14078" width="40.42578125" style="37" customWidth="1"/>
    <col min="14079" max="14079" width="13.5703125" style="37" customWidth="1"/>
    <col min="14080" max="14080" width="8.7109375" style="37" customWidth="1"/>
    <col min="14081" max="14081" width="6.7109375" style="37" bestFit="1" customWidth="1"/>
    <col min="14082" max="14082" width="10.28515625" style="37" customWidth="1"/>
    <col min="14083" max="14083" width="13.140625" style="37" bestFit="1" customWidth="1"/>
    <col min="14084" max="14084" width="26" style="37" customWidth="1"/>
    <col min="14085" max="14085" width="13.85546875" style="37" customWidth="1"/>
    <col min="14086" max="14086" width="14.42578125" style="37" customWidth="1"/>
    <col min="14087" max="14087" width="11.85546875" style="37" customWidth="1"/>
    <col min="14088" max="14332" width="9.140625" style="37"/>
    <col min="14333" max="14333" width="5.7109375" style="37" customWidth="1"/>
    <col min="14334" max="14334" width="40.42578125" style="37" customWidth="1"/>
    <col min="14335" max="14335" width="13.5703125" style="37" customWidth="1"/>
    <col min="14336" max="14336" width="8.7109375" style="37" customWidth="1"/>
    <col min="14337" max="14337" width="6.7109375" style="37" bestFit="1" customWidth="1"/>
    <col min="14338" max="14338" width="10.28515625" style="37" customWidth="1"/>
    <col min="14339" max="14339" width="13.140625" style="37" bestFit="1" customWidth="1"/>
    <col min="14340" max="14340" width="26" style="37" customWidth="1"/>
    <col min="14341" max="14341" width="13.85546875" style="37" customWidth="1"/>
    <col min="14342" max="14342" width="14.42578125" style="37" customWidth="1"/>
    <col min="14343" max="14343" width="11.85546875" style="37" customWidth="1"/>
    <col min="14344" max="14588" width="9.140625" style="37"/>
    <col min="14589" max="14589" width="5.7109375" style="37" customWidth="1"/>
    <col min="14590" max="14590" width="40.42578125" style="37" customWidth="1"/>
    <col min="14591" max="14591" width="13.5703125" style="37" customWidth="1"/>
    <col min="14592" max="14592" width="8.7109375" style="37" customWidth="1"/>
    <col min="14593" max="14593" width="6.7109375" style="37" bestFit="1" customWidth="1"/>
    <col min="14594" max="14594" width="10.28515625" style="37" customWidth="1"/>
    <col min="14595" max="14595" width="13.140625" style="37" bestFit="1" customWidth="1"/>
    <col min="14596" max="14596" width="26" style="37" customWidth="1"/>
    <col min="14597" max="14597" width="13.85546875" style="37" customWidth="1"/>
    <col min="14598" max="14598" width="14.42578125" style="37" customWidth="1"/>
    <col min="14599" max="14599" width="11.85546875" style="37" customWidth="1"/>
    <col min="14600" max="14844" width="9.140625" style="37"/>
    <col min="14845" max="14845" width="5.7109375" style="37" customWidth="1"/>
    <col min="14846" max="14846" width="40.42578125" style="37" customWidth="1"/>
    <col min="14847" max="14847" width="13.5703125" style="37" customWidth="1"/>
    <col min="14848" max="14848" width="8.7109375" style="37" customWidth="1"/>
    <col min="14849" max="14849" width="6.7109375" style="37" bestFit="1" customWidth="1"/>
    <col min="14850" max="14850" width="10.28515625" style="37" customWidth="1"/>
    <col min="14851" max="14851" width="13.140625" style="37" bestFit="1" customWidth="1"/>
    <col min="14852" max="14852" width="26" style="37" customWidth="1"/>
    <col min="14853" max="14853" width="13.85546875" style="37" customWidth="1"/>
    <col min="14854" max="14854" width="14.42578125" style="37" customWidth="1"/>
    <col min="14855" max="14855" width="11.85546875" style="37" customWidth="1"/>
    <col min="14856" max="15100" width="9.140625" style="37"/>
    <col min="15101" max="15101" width="5.7109375" style="37" customWidth="1"/>
    <col min="15102" max="15102" width="40.42578125" style="37" customWidth="1"/>
    <col min="15103" max="15103" width="13.5703125" style="37" customWidth="1"/>
    <col min="15104" max="15104" width="8.7109375" style="37" customWidth="1"/>
    <col min="15105" max="15105" width="6.7109375" style="37" bestFit="1" customWidth="1"/>
    <col min="15106" max="15106" width="10.28515625" style="37" customWidth="1"/>
    <col min="15107" max="15107" width="13.140625" style="37" bestFit="1" customWidth="1"/>
    <col min="15108" max="15108" width="26" style="37" customWidth="1"/>
    <col min="15109" max="15109" width="13.85546875" style="37" customWidth="1"/>
    <col min="15110" max="15110" width="14.42578125" style="37" customWidth="1"/>
    <col min="15111" max="15111" width="11.85546875" style="37" customWidth="1"/>
    <col min="15112" max="15356" width="9.140625" style="37"/>
    <col min="15357" max="15357" width="5.7109375" style="37" customWidth="1"/>
    <col min="15358" max="15358" width="40.42578125" style="37" customWidth="1"/>
    <col min="15359" max="15359" width="13.5703125" style="37" customWidth="1"/>
    <col min="15360" max="15360" width="8.7109375" style="37" customWidth="1"/>
    <col min="15361" max="15361" width="6.7109375" style="37" bestFit="1" customWidth="1"/>
    <col min="15362" max="15362" width="10.28515625" style="37" customWidth="1"/>
    <col min="15363" max="15363" width="13.140625" style="37" bestFit="1" customWidth="1"/>
    <col min="15364" max="15364" width="26" style="37" customWidth="1"/>
    <col min="15365" max="15365" width="13.85546875" style="37" customWidth="1"/>
    <col min="15366" max="15366" width="14.42578125" style="37" customWidth="1"/>
    <col min="15367" max="15367" width="11.85546875" style="37" customWidth="1"/>
    <col min="15368" max="15612" width="9.140625" style="37"/>
    <col min="15613" max="15613" width="5.7109375" style="37" customWidth="1"/>
    <col min="15614" max="15614" width="40.42578125" style="37" customWidth="1"/>
    <col min="15615" max="15615" width="13.5703125" style="37" customWidth="1"/>
    <col min="15616" max="15616" width="8.7109375" style="37" customWidth="1"/>
    <col min="15617" max="15617" width="6.7109375" style="37" bestFit="1" customWidth="1"/>
    <col min="15618" max="15618" width="10.28515625" style="37" customWidth="1"/>
    <col min="15619" max="15619" width="13.140625" style="37" bestFit="1" customWidth="1"/>
    <col min="15620" max="15620" width="26" style="37" customWidth="1"/>
    <col min="15621" max="15621" width="13.85546875" style="37" customWidth="1"/>
    <col min="15622" max="15622" width="14.42578125" style="37" customWidth="1"/>
    <col min="15623" max="15623" width="11.85546875" style="37" customWidth="1"/>
    <col min="15624" max="15868" width="9.140625" style="37"/>
    <col min="15869" max="15869" width="5.7109375" style="37" customWidth="1"/>
    <col min="15870" max="15870" width="40.42578125" style="37" customWidth="1"/>
    <col min="15871" max="15871" width="13.5703125" style="37" customWidth="1"/>
    <col min="15872" max="15872" width="8.7109375" style="37" customWidth="1"/>
    <col min="15873" max="15873" width="6.7109375" style="37" bestFit="1" customWidth="1"/>
    <col min="15874" max="15874" width="10.28515625" style="37" customWidth="1"/>
    <col min="15875" max="15875" width="13.140625" style="37" bestFit="1" customWidth="1"/>
    <col min="15876" max="15876" width="26" style="37" customWidth="1"/>
    <col min="15877" max="15877" width="13.85546875" style="37" customWidth="1"/>
    <col min="15878" max="15878" width="14.42578125" style="37" customWidth="1"/>
    <col min="15879" max="15879" width="11.85546875" style="37" customWidth="1"/>
    <col min="15880" max="16124" width="9.140625" style="37"/>
    <col min="16125" max="16125" width="5.7109375" style="37" customWidth="1"/>
    <col min="16126" max="16126" width="40.42578125" style="37" customWidth="1"/>
    <col min="16127" max="16127" width="13.5703125" style="37" customWidth="1"/>
    <col min="16128" max="16128" width="8.7109375" style="37" customWidth="1"/>
    <col min="16129" max="16129" width="6.7109375" style="37" bestFit="1" customWidth="1"/>
    <col min="16130" max="16130" width="10.28515625" style="37" customWidth="1"/>
    <col min="16131" max="16131" width="13.140625" style="37" bestFit="1" customWidth="1"/>
    <col min="16132" max="16132" width="26" style="37" customWidth="1"/>
    <col min="16133" max="16133" width="13.85546875" style="37" customWidth="1"/>
    <col min="16134" max="16134" width="14.42578125" style="37" customWidth="1"/>
    <col min="16135" max="16135" width="11.85546875" style="37" customWidth="1"/>
    <col min="16136" max="16384" width="9.140625" style="37"/>
  </cols>
  <sheetData>
    <row r="1" spans="1:8" ht="18" customHeight="1">
      <c r="B1" s="1005" t="s">
        <v>152</v>
      </c>
      <c r="C1" s="1005"/>
      <c r="D1" s="1005"/>
      <c r="E1" s="1005"/>
      <c r="F1" s="89"/>
      <c r="G1" s="89"/>
      <c r="H1" s="90"/>
    </row>
    <row r="2" spans="1:8" ht="18">
      <c r="A2" s="91"/>
      <c r="B2" s="91"/>
      <c r="C2" s="91"/>
      <c r="D2" s="91"/>
      <c r="E2" s="91"/>
      <c r="F2" s="91"/>
      <c r="G2" s="92" t="s">
        <v>1</v>
      </c>
      <c r="H2" s="90"/>
    </row>
    <row r="3" spans="1:8" ht="32.25" customHeight="1">
      <c r="B3" s="1006" t="s">
        <v>153</v>
      </c>
      <c r="C3" s="1006"/>
      <c r="D3" s="1006"/>
      <c r="E3" s="1006"/>
      <c r="F3" s="1006"/>
      <c r="G3" s="93"/>
      <c r="H3" s="90"/>
    </row>
    <row r="4" spans="1:8">
      <c r="A4" s="94"/>
      <c r="B4" s="94"/>
      <c r="C4" s="94"/>
      <c r="D4" s="94"/>
      <c r="E4" s="94"/>
      <c r="F4" s="94"/>
      <c r="G4" s="94"/>
      <c r="H4" s="90"/>
    </row>
    <row r="5" spans="1:8" ht="30">
      <c r="A5" s="95" t="s">
        <v>154</v>
      </c>
      <c r="B5" s="96" t="s">
        <v>155</v>
      </c>
      <c r="C5" s="97" t="s">
        <v>5</v>
      </c>
      <c r="D5" s="95" t="s">
        <v>6</v>
      </c>
      <c r="E5" s="95" t="s">
        <v>10</v>
      </c>
      <c r="F5" s="96" t="s">
        <v>156</v>
      </c>
      <c r="G5" s="95" t="s">
        <v>157</v>
      </c>
      <c r="H5" s="90"/>
    </row>
    <row r="6" spans="1:8">
      <c r="A6" s="95">
        <v>1</v>
      </c>
      <c r="B6" s="96">
        <v>2</v>
      </c>
      <c r="C6" s="97">
        <v>3</v>
      </c>
      <c r="D6" s="95">
        <v>4</v>
      </c>
      <c r="E6" s="95">
        <v>5</v>
      </c>
      <c r="F6" s="96">
        <v>6</v>
      </c>
      <c r="G6" s="95">
        <v>7</v>
      </c>
      <c r="H6" s="90"/>
    </row>
    <row r="7" spans="1:8" ht="17.25" customHeight="1">
      <c r="A7" s="98">
        <v>1</v>
      </c>
      <c r="B7" s="99" t="s">
        <v>158</v>
      </c>
      <c r="C7" s="100">
        <v>7130830063</v>
      </c>
      <c r="D7" s="98" t="s">
        <v>159</v>
      </c>
      <c r="E7" s="98">
        <v>3.1</v>
      </c>
      <c r="F7" s="101">
        <f>VLOOKUP(C7,'SOR RATE'!A:D,4,0)</f>
        <v>90481.41</v>
      </c>
      <c r="G7" s="102">
        <f>F7*E7</f>
        <v>280492.37100000004</v>
      </c>
      <c r="H7" s="90"/>
    </row>
    <row r="8" spans="1:8" ht="30" customHeight="1">
      <c r="A8" s="628">
        <v>2</v>
      </c>
      <c r="B8" s="99" t="s">
        <v>160</v>
      </c>
      <c r="C8" s="100">
        <v>7130830051</v>
      </c>
      <c r="D8" s="98" t="s">
        <v>15</v>
      </c>
      <c r="E8" s="98">
        <v>6</v>
      </c>
      <c r="F8" s="101">
        <f>VLOOKUP(C8,'SOR RATE'!A:D,4,0)</f>
        <v>172.73</v>
      </c>
      <c r="G8" s="102">
        <f>E8*F8</f>
        <v>1036.3799999999999</v>
      </c>
      <c r="H8" s="90"/>
    </row>
    <row r="9" spans="1:8" ht="17.25" customHeight="1">
      <c r="A9" s="98">
        <v>3</v>
      </c>
      <c r="B9" s="103" t="s">
        <v>28</v>
      </c>
      <c r="C9" s="104">
        <v>7130820009</v>
      </c>
      <c r="D9" s="105" t="s">
        <v>15</v>
      </c>
      <c r="E9" s="98">
        <v>6</v>
      </c>
      <c r="F9" s="101">
        <f>VLOOKUP(C9,'SOR RATE'!A:D,4,0)</f>
        <v>279.66000000000003</v>
      </c>
      <c r="G9" s="102">
        <f>E9*F9</f>
        <v>1677.96</v>
      </c>
      <c r="H9" s="46"/>
    </row>
    <row r="10" spans="1:8" ht="27" customHeight="1">
      <c r="A10" s="1007">
        <v>4</v>
      </c>
      <c r="B10" s="99" t="s">
        <v>161</v>
      </c>
      <c r="C10" s="106"/>
      <c r="D10" s="107"/>
      <c r="E10" s="107"/>
      <c r="F10" s="101"/>
      <c r="G10" s="108"/>
      <c r="H10" s="934" t="s">
        <v>1933</v>
      </c>
    </row>
    <row r="11" spans="1:8" ht="17.25" customHeight="1">
      <c r="A11" s="1007"/>
      <c r="B11" s="99" t="s">
        <v>162</v>
      </c>
      <c r="C11" s="100">
        <v>7130870045</v>
      </c>
      <c r="D11" s="98" t="s">
        <v>18</v>
      </c>
      <c r="E11" s="98">
        <f>'[24]A-1'!E37</f>
        <v>49</v>
      </c>
      <c r="F11" s="101">
        <f>VLOOKUP(C11,'SOR RATE'!A:D,4,0)/1000</f>
        <v>78.508800000000008</v>
      </c>
      <c r="G11" s="102">
        <f>F11*E11</f>
        <v>3846.9312000000004</v>
      </c>
      <c r="H11" s="90"/>
    </row>
    <row r="12" spans="1:8" ht="17.25" customHeight="1">
      <c r="A12" s="1007"/>
      <c r="B12" s="99" t="s">
        <v>163</v>
      </c>
      <c r="C12" s="100">
        <v>7130870043</v>
      </c>
      <c r="D12" s="98" t="s">
        <v>18</v>
      </c>
      <c r="E12" s="98">
        <v>20</v>
      </c>
      <c r="F12" s="101">
        <f>VLOOKUP(C12,'SOR RATE'!A:D,4,0)/1000</f>
        <v>78.508800000000008</v>
      </c>
      <c r="G12" s="102">
        <f>F12*E12</f>
        <v>1570.1760000000002</v>
      </c>
      <c r="H12" s="90"/>
    </row>
    <row r="13" spans="1:8" ht="17.25" customHeight="1">
      <c r="A13" s="1007"/>
      <c r="B13" s="99" t="s">
        <v>164</v>
      </c>
      <c r="C13" s="100">
        <v>7130897759</v>
      </c>
      <c r="D13" s="98" t="s">
        <v>54</v>
      </c>
      <c r="E13" s="98">
        <v>1</v>
      </c>
      <c r="F13" s="101">
        <f>VLOOKUP(C13,'SOR RATE'!A:D,4,0)</f>
        <v>4086.92</v>
      </c>
      <c r="G13" s="102">
        <f t="shared" ref="G13" si="0">F13*E13</f>
        <v>4086.92</v>
      </c>
      <c r="H13" s="90"/>
    </row>
    <row r="14" spans="1:8" ht="17.25" customHeight="1">
      <c r="A14" s="1007"/>
      <c r="B14" s="99" t="s">
        <v>165</v>
      </c>
      <c r="C14" s="100">
        <v>7130620625</v>
      </c>
      <c r="D14" s="98" t="s">
        <v>18</v>
      </c>
      <c r="E14" s="98">
        <v>1.2</v>
      </c>
      <c r="F14" s="101">
        <f>VLOOKUP(C14,'SOR RATE'!A:D,4,0)</f>
        <v>81.93</v>
      </c>
      <c r="G14" s="102">
        <f>F14*E14</f>
        <v>98.316000000000003</v>
      </c>
      <c r="H14" s="788"/>
    </row>
    <row r="15" spans="1:8" ht="17.25" customHeight="1">
      <c r="A15" s="1007"/>
      <c r="B15" s="99" t="s">
        <v>166</v>
      </c>
      <c r="C15" s="109">
        <v>7130620013</v>
      </c>
      <c r="D15" s="98" t="s">
        <v>15</v>
      </c>
      <c r="E15" s="98">
        <v>4</v>
      </c>
      <c r="F15" s="101">
        <f>VLOOKUP(C15,'SOR RATE'!A:D,4,0)</f>
        <v>151.63999999999999</v>
      </c>
      <c r="G15" s="102">
        <f>F15*E15</f>
        <v>606.55999999999995</v>
      </c>
      <c r="H15" s="90"/>
    </row>
    <row r="16" spans="1:8" ht="17.25" customHeight="1">
      <c r="A16" s="1007"/>
      <c r="B16" s="99" t="s">
        <v>167</v>
      </c>
      <c r="C16" s="100">
        <v>7130860033</v>
      </c>
      <c r="D16" s="98" t="s">
        <v>15</v>
      </c>
      <c r="E16" s="98">
        <v>2</v>
      </c>
      <c r="F16" s="101">
        <f>VLOOKUP(C16,'SOR RATE'!A:D,4,0)</f>
        <v>1037.8499999999999</v>
      </c>
      <c r="G16" s="102">
        <f>F16*E16</f>
        <v>2075.6999999999998</v>
      </c>
      <c r="H16" s="90"/>
    </row>
    <row r="17" spans="1:8" ht="17.25" customHeight="1">
      <c r="A17" s="1007"/>
      <c r="B17" s="99" t="s">
        <v>168</v>
      </c>
      <c r="C17" s="100">
        <v>7130860076</v>
      </c>
      <c r="D17" s="98" t="s">
        <v>18</v>
      </c>
      <c r="E17" s="98">
        <v>17</v>
      </c>
      <c r="F17" s="101">
        <f>VLOOKUP(C17,'SOR RATE'!A:D,4,0)/1000</f>
        <v>88.409089999999992</v>
      </c>
      <c r="G17" s="102">
        <f>F17*E17</f>
        <v>1502.95453</v>
      </c>
      <c r="H17" s="90"/>
    </row>
    <row r="18" spans="1:8" ht="17.25" customHeight="1">
      <c r="A18" s="1007"/>
      <c r="B18" s="99" t="s">
        <v>169</v>
      </c>
      <c r="C18" s="100">
        <v>7130620619</v>
      </c>
      <c r="D18" s="98" t="s">
        <v>18</v>
      </c>
      <c r="E18" s="98">
        <v>1.5</v>
      </c>
      <c r="F18" s="101">
        <f>VLOOKUP(C18,'SOR RATE'!A:D,4,0)</f>
        <v>83.34</v>
      </c>
      <c r="G18" s="102">
        <f>F18*E18</f>
        <v>125.01</v>
      </c>
      <c r="H18" s="90"/>
    </row>
    <row r="19" spans="1:8" ht="33" customHeight="1">
      <c r="A19" s="98">
        <v>5</v>
      </c>
      <c r="B19" s="99" t="s">
        <v>170</v>
      </c>
      <c r="C19" s="100">
        <v>7130200202</v>
      </c>
      <c r="D19" s="98" t="s">
        <v>67</v>
      </c>
      <c r="E19" s="98">
        <f>(0.3*2)</f>
        <v>0.6</v>
      </c>
      <c r="F19" s="101">
        <f>VLOOKUP(C19,'SOR RATE'!A:D,4,0)</f>
        <v>2970</v>
      </c>
      <c r="G19" s="102">
        <f>E19*F19</f>
        <v>1782</v>
      </c>
      <c r="H19" s="852" t="s">
        <v>38</v>
      </c>
    </row>
    <row r="20" spans="1:8" ht="33" customHeight="1">
      <c r="A20" s="110">
        <v>6</v>
      </c>
      <c r="B20" s="111" t="s">
        <v>62</v>
      </c>
      <c r="C20" s="95"/>
      <c r="D20" s="789"/>
      <c r="E20" s="98"/>
      <c r="F20" s="102"/>
      <c r="G20" s="112">
        <f>SUM(G7:G19)</f>
        <v>298901.27873000002</v>
      </c>
      <c r="H20" s="90"/>
    </row>
    <row r="21" spans="1:8" ht="33" customHeight="1">
      <c r="A21" s="113">
        <v>7</v>
      </c>
      <c r="B21" s="111" t="s">
        <v>171</v>
      </c>
      <c r="C21" s="95"/>
      <c r="D21" s="789"/>
      <c r="E21" s="98"/>
      <c r="F21" s="102"/>
      <c r="G21" s="114">
        <f>G20/1.18</f>
        <v>253306.16841525427</v>
      </c>
      <c r="H21" s="90"/>
    </row>
    <row r="22" spans="1:8" ht="19.5" customHeight="1">
      <c r="A22" s="115">
        <v>8</v>
      </c>
      <c r="B22" s="103" t="s">
        <v>1822</v>
      </c>
      <c r="C22" s="790"/>
      <c r="D22" s="790"/>
      <c r="E22" s="790"/>
      <c r="F22" s="116">
        <v>7.4999999999999997E-2</v>
      </c>
      <c r="G22" s="117">
        <f>G21*F22</f>
        <v>18997.96263114407</v>
      </c>
      <c r="H22" s="851" t="s">
        <v>68</v>
      </c>
    </row>
    <row r="23" spans="1:8" ht="18.75" customHeight="1">
      <c r="A23" s="98">
        <v>9</v>
      </c>
      <c r="B23" s="118" t="s">
        <v>66</v>
      </c>
      <c r="C23" s="791"/>
      <c r="D23" s="116" t="s">
        <v>67</v>
      </c>
      <c r="E23" s="98">
        <v>0.6</v>
      </c>
      <c r="F23" s="119">
        <f>693.78*1.037</f>
        <v>719.44985999999994</v>
      </c>
      <c r="G23" s="102">
        <f>E23*F23</f>
        <v>431.66991599999994</v>
      </c>
      <c r="H23" s="90"/>
    </row>
    <row r="24" spans="1:8" ht="47.25" customHeight="1">
      <c r="A24" s="98">
        <v>10</v>
      </c>
      <c r="B24" s="121" t="s">
        <v>172</v>
      </c>
      <c r="C24" s="792"/>
      <c r="D24" s="792"/>
      <c r="E24" s="792"/>
      <c r="F24" s="792"/>
      <c r="G24" s="122">
        <v>34084.89</v>
      </c>
      <c r="H24" s="90"/>
    </row>
    <row r="25" spans="1:8" ht="19.5" customHeight="1">
      <c r="A25" s="98">
        <v>11</v>
      </c>
      <c r="B25" s="617" t="s">
        <v>1816</v>
      </c>
      <c r="C25" s="618"/>
      <c r="D25" s="123"/>
      <c r="E25" s="98"/>
      <c r="F25" s="101"/>
      <c r="G25" s="102"/>
      <c r="H25" s="851" t="s">
        <v>68</v>
      </c>
    </row>
    <row r="26" spans="1:8" s="3" customFormat="1" ht="19.5" customHeight="1">
      <c r="A26" s="286" t="s">
        <v>69</v>
      </c>
      <c r="B26" s="285" t="s">
        <v>1668</v>
      </c>
      <c r="C26" s="614"/>
      <c r="D26" s="615"/>
      <c r="E26" s="289"/>
      <c r="F26" s="289">
        <v>0.02</v>
      </c>
      <c r="G26" s="616">
        <f>G21*F26</f>
        <v>5066.1233683050859</v>
      </c>
      <c r="H26" s="851" t="s">
        <v>1815</v>
      </c>
    </row>
    <row r="27" spans="1:8" s="3" customFormat="1" ht="19.5" customHeight="1">
      <c r="A27" s="286" t="s">
        <v>71</v>
      </c>
      <c r="B27" s="285" t="s">
        <v>1669</v>
      </c>
      <c r="C27" s="286"/>
      <c r="D27" s="287"/>
      <c r="E27" s="292"/>
      <c r="F27" s="292">
        <v>0.03</v>
      </c>
      <c r="G27" s="313">
        <f>G21*F27</f>
        <v>7599.1850524576275</v>
      </c>
      <c r="H27" s="851" t="s">
        <v>1815</v>
      </c>
    </row>
    <row r="28" spans="1:8" s="3" customFormat="1" ht="19.5" customHeight="1">
      <c r="A28" s="286" t="s">
        <v>72</v>
      </c>
      <c r="B28" s="285" t="s">
        <v>1670</v>
      </c>
      <c r="C28" s="286"/>
      <c r="D28" s="287"/>
      <c r="E28" s="292"/>
      <c r="F28" s="292">
        <v>0.04</v>
      </c>
      <c r="G28" s="313">
        <f>G21*F28</f>
        <v>10132.246736610172</v>
      </c>
      <c r="H28" s="851" t="s">
        <v>1815</v>
      </c>
    </row>
    <row r="29" spans="1:8" s="3" customFormat="1" ht="27.75" customHeight="1">
      <c r="A29" s="286">
        <v>12</v>
      </c>
      <c r="B29" s="620" t="s">
        <v>173</v>
      </c>
      <c r="C29" s="614"/>
      <c r="D29" s="615"/>
      <c r="E29" s="289"/>
      <c r="F29" s="289">
        <v>0.02</v>
      </c>
      <c r="G29" s="619">
        <f>(((67059.23/1.18)*3.1)/2)*0.02</f>
        <v>1761.7255338983052</v>
      </c>
      <c r="H29" s="854"/>
    </row>
    <row r="30" spans="1:8" ht="51.75" customHeight="1">
      <c r="A30" s="125">
        <v>13</v>
      </c>
      <c r="B30" s="285" t="s">
        <v>1932</v>
      </c>
      <c r="C30" s="126"/>
      <c r="D30" s="124"/>
      <c r="E30" s="124"/>
      <c r="F30" s="127"/>
      <c r="G30" s="102">
        <f>(G21+G22+G23+G24+G26+G29)*0.125</f>
        <v>39206.067483075218</v>
      </c>
      <c r="H30" s="851" t="s">
        <v>68</v>
      </c>
    </row>
    <row r="31" spans="1:8" ht="34.5" customHeight="1">
      <c r="A31" s="95">
        <v>14</v>
      </c>
      <c r="B31" s="128" t="s">
        <v>1809</v>
      </c>
      <c r="C31" s="129"/>
      <c r="D31" s="124"/>
      <c r="E31" s="124"/>
      <c r="F31" s="130"/>
      <c r="G31" s="112">
        <f>G21+G22+G23+G24+G26+G29+G30</f>
        <v>352854.60734767694</v>
      </c>
      <c r="H31" s="851" t="s">
        <v>68</v>
      </c>
    </row>
    <row r="32" spans="1:8" ht="17.25" customHeight="1">
      <c r="A32" s="98">
        <v>15</v>
      </c>
      <c r="B32" s="103" t="s">
        <v>1850</v>
      </c>
      <c r="C32" s="129"/>
      <c r="D32" s="124"/>
      <c r="E32" s="124"/>
      <c r="F32" s="102">
        <v>0.09</v>
      </c>
      <c r="G32" s="102">
        <f>G31*F32</f>
        <v>31756.914661290924</v>
      </c>
      <c r="H32" s="90"/>
    </row>
    <row r="33" spans="1:14" ht="17.25" customHeight="1">
      <c r="A33" s="98">
        <v>16</v>
      </c>
      <c r="B33" s="103" t="s">
        <v>1851</v>
      </c>
      <c r="C33" s="129"/>
      <c r="D33" s="124"/>
      <c r="E33" s="124"/>
      <c r="F33" s="105" t="s">
        <v>174</v>
      </c>
      <c r="G33" s="102">
        <f>G31*F33</f>
        <v>31756.914661290924</v>
      </c>
      <c r="H33" s="90"/>
    </row>
    <row r="34" spans="1:14" ht="46.5" customHeight="1">
      <c r="A34" s="98">
        <v>17</v>
      </c>
      <c r="B34" s="99" t="s">
        <v>175</v>
      </c>
      <c r="C34" s="99"/>
      <c r="D34" s="124"/>
      <c r="E34" s="98">
        <v>3.1</v>
      </c>
      <c r="F34" s="638">
        <f>28331-((28331*0.9)*0.04*20)+(28331*0.1)</f>
        <v>10765.78</v>
      </c>
      <c r="G34" s="102">
        <f>E34*F34</f>
        <v>33373.918000000005</v>
      </c>
      <c r="H34" s="793"/>
    </row>
    <row r="35" spans="1:14" ht="30.75" customHeight="1">
      <c r="A35" s="98">
        <v>18</v>
      </c>
      <c r="B35" s="103" t="s">
        <v>1852</v>
      </c>
      <c r="C35" s="790"/>
      <c r="D35" s="790"/>
      <c r="E35" s="790"/>
      <c r="F35" s="790"/>
      <c r="G35" s="112">
        <f>G31+G32+G33-G34</f>
        <v>382994.51867025881</v>
      </c>
      <c r="H35" s="132"/>
    </row>
    <row r="36" spans="1:14" ht="32.25" customHeight="1">
      <c r="A36" s="110">
        <v>19</v>
      </c>
      <c r="B36" s="128" t="s">
        <v>79</v>
      </c>
      <c r="C36" s="794"/>
      <c r="D36" s="794"/>
      <c r="E36" s="794"/>
      <c r="F36" s="680"/>
      <c r="G36" s="133">
        <f>ROUND(G35,0)</f>
        <v>382995</v>
      </c>
      <c r="H36" s="132"/>
    </row>
    <row r="37" spans="1:14" ht="15" customHeight="1">
      <c r="A37" s="972" t="s">
        <v>80</v>
      </c>
      <c r="B37" s="972"/>
      <c r="C37" s="641"/>
      <c r="D37" s="642"/>
      <c r="E37" s="252"/>
      <c r="F37" s="252"/>
      <c r="G37" s="252"/>
      <c r="H37" s="252"/>
    </row>
    <row r="38" spans="1:14" ht="45" customHeight="1">
      <c r="A38" s="916">
        <v>1</v>
      </c>
      <c r="B38" s="973" t="s">
        <v>81</v>
      </c>
      <c r="C38" s="973"/>
      <c r="D38" s="973"/>
      <c r="E38" s="973"/>
      <c r="F38" s="973"/>
      <c r="G38" s="973"/>
      <c r="H38" s="856"/>
    </row>
    <row r="39" spans="1:14" ht="15" customHeight="1">
      <c r="A39" s="641">
        <v>2</v>
      </c>
      <c r="B39" s="966" t="s">
        <v>83</v>
      </c>
      <c r="C39" s="966"/>
      <c r="D39" s="966"/>
      <c r="E39" s="966"/>
      <c r="F39" s="966"/>
      <c r="G39" s="966"/>
      <c r="H39" s="18"/>
    </row>
    <row r="40" spans="1:14">
      <c r="A40" s="134"/>
      <c r="B40" s="90"/>
      <c r="C40" s="90"/>
      <c r="D40" s="90"/>
      <c r="E40" s="90"/>
      <c r="F40" s="90"/>
      <c r="G40" s="120"/>
      <c r="H40" s="90"/>
    </row>
    <row r="41" spans="1:14">
      <c r="A41" s="134"/>
      <c r="B41" s="90"/>
      <c r="C41" s="90"/>
      <c r="D41" s="90"/>
      <c r="E41" s="90"/>
      <c r="F41" s="90"/>
      <c r="G41" s="120"/>
      <c r="H41" s="90"/>
    </row>
    <row r="42" spans="1:14">
      <c r="A42" s="134"/>
      <c r="B42" s="90"/>
      <c r="C42" s="90"/>
      <c r="D42" s="90"/>
      <c r="E42" s="90"/>
      <c r="F42" s="90"/>
      <c r="G42" s="120"/>
      <c r="H42" s="90"/>
    </row>
    <row r="43" spans="1:14">
      <c r="N43" s="410"/>
    </row>
    <row r="60" spans="1:3" s="50" customFormat="1">
      <c r="A60" s="135"/>
      <c r="B60" s="1008"/>
      <c r="C60" s="1008"/>
    </row>
    <row r="61" spans="1:3" s="50" customFormat="1">
      <c r="A61" s="135"/>
      <c r="B61" s="46"/>
      <c r="C61" s="136"/>
    </row>
  </sheetData>
  <mergeCells count="7">
    <mergeCell ref="B1:E1"/>
    <mergeCell ref="B3:F3"/>
    <mergeCell ref="A10:A18"/>
    <mergeCell ref="B60:C60"/>
    <mergeCell ref="A37:B37"/>
    <mergeCell ref="B38:G38"/>
    <mergeCell ref="B39:G39"/>
  </mergeCells>
  <conditionalFormatting sqref="B20">
    <cfRule type="cellIs" dxfId="19" priority="2" stopIfTrue="1" operator="equal">
      <formula>"?"</formula>
    </cfRule>
  </conditionalFormatting>
  <conditionalFormatting sqref="B21">
    <cfRule type="cellIs" dxfId="18" priority="1" stopIfTrue="1" operator="equal">
      <formula>"?"</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workbookViewId="0">
      <pane xSplit="3" ySplit="7" topLeftCell="D17" activePane="bottomRight" state="frozen"/>
      <selection pane="topRight" activeCell="D1" sqref="D1"/>
      <selection pane="bottomLeft" activeCell="A8" sqref="A8"/>
      <selection pane="bottomRight" activeCell="B32" sqref="B32"/>
    </sheetView>
  </sheetViews>
  <sheetFormatPr defaultRowHeight="15"/>
  <cols>
    <col min="1" max="1" width="4.85546875" style="88" customWidth="1"/>
    <col min="2" max="2" width="50.140625" style="37" customWidth="1"/>
    <col min="3" max="3" width="13.42578125" style="37" customWidth="1"/>
    <col min="4" max="4" width="6.28515625" style="37" customWidth="1"/>
    <col min="5" max="5" width="8" style="37" customWidth="1"/>
    <col min="6" max="6" width="9.28515625" style="37" customWidth="1"/>
    <col min="7" max="7" width="11.28515625" style="37" customWidth="1"/>
    <col min="8" max="8" width="19.42578125" style="37" customWidth="1"/>
    <col min="9" max="9" width="18.28515625" style="37" customWidth="1"/>
    <col min="10" max="10" width="9.140625" style="37"/>
    <col min="11" max="11" width="6.28515625" style="37" customWidth="1"/>
    <col min="12" max="255" width="9.140625" style="37"/>
    <col min="256" max="256" width="4.85546875" style="37" customWidth="1"/>
    <col min="257" max="257" width="48.140625" style="37" customWidth="1"/>
    <col min="258" max="258" width="13.42578125" style="37" customWidth="1"/>
    <col min="259" max="259" width="6.28515625" style="37" customWidth="1"/>
    <col min="260" max="260" width="8" style="37" customWidth="1"/>
    <col min="261" max="261" width="9.28515625" style="37" customWidth="1"/>
    <col min="262" max="262" width="11.28515625" style="37" customWidth="1"/>
    <col min="263" max="263" width="19.85546875" style="37" customWidth="1"/>
    <col min="264" max="264" width="10.28515625" style="37" customWidth="1"/>
    <col min="265" max="265" width="18.28515625" style="37" customWidth="1"/>
    <col min="266" max="266" width="9.140625" style="37"/>
    <col min="267" max="267" width="6.28515625" style="37" customWidth="1"/>
    <col min="268" max="511" width="9.140625" style="37"/>
    <col min="512" max="512" width="4.85546875" style="37" customWidth="1"/>
    <col min="513" max="513" width="48.140625" style="37" customWidth="1"/>
    <col min="514" max="514" width="13.42578125" style="37" customWidth="1"/>
    <col min="515" max="515" width="6.28515625" style="37" customWidth="1"/>
    <col min="516" max="516" width="8" style="37" customWidth="1"/>
    <col min="517" max="517" width="9.28515625" style="37" customWidth="1"/>
    <col min="518" max="518" width="11.28515625" style="37" customWidth="1"/>
    <col min="519" max="519" width="19.85546875" style="37" customWidth="1"/>
    <col min="520" max="520" width="10.28515625" style="37" customWidth="1"/>
    <col min="521" max="521" width="18.28515625" style="37" customWidth="1"/>
    <col min="522" max="522" width="9.140625" style="37"/>
    <col min="523" max="523" width="6.28515625" style="37" customWidth="1"/>
    <col min="524" max="767" width="9.140625" style="37"/>
    <col min="768" max="768" width="4.85546875" style="37" customWidth="1"/>
    <col min="769" max="769" width="48.140625" style="37" customWidth="1"/>
    <col min="770" max="770" width="13.42578125" style="37" customWidth="1"/>
    <col min="771" max="771" width="6.28515625" style="37" customWidth="1"/>
    <col min="772" max="772" width="8" style="37" customWidth="1"/>
    <col min="773" max="773" width="9.28515625" style="37" customWidth="1"/>
    <col min="774" max="774" width="11.28515625" style="37" customWidth="1"/>
    <col min="775" max="775" width="19.85546875" style="37" customWidth="1"/>
    <col min="776" max="776" width="10.28515625" style="37" customWidth="1"/>
    <col min="777" max="777" width="18.28515625" style="37" customWidth="1"/>
    <col min="778" max="778" width="9.140625" style="37"/>
    <col min="779" max="779" width="6.28515625" style="37" customWidth="1"/>
    <col min="780" max="1023" width="9.140625" style="37"/>
    <col min="1024" max="1024" width="4.85546875" style="37" customWidth="1"/>
    <col min="1025" max="1025" width="48.140625" style="37" customWidth="1"/>
    <col min="1026" max="1026" width="13.42578125" style="37" customWidth="1"/>
    <col min="1027" max="1027" width="6.28515625" style="37" customWidth="1"/>
    <col min="1028" max="1028" width="8" style="37" customWidth="1"/>
    <col min="1029" max="1029" width="9.28515625" style="37" customWidth="1"/>
    <col min="1030" max="1030" width="11.28515625" style="37" customWidth="1"/>
    <col min="1031" max="1031" width="19.85546875" style="37" customWidth="1"/>
    <col min="1032" max="1032" width="10.28515625" style="37" customWidth="1"/>
    <col min="1033" max="1033" width="18.28515625" style="37" customWidth="1"/>
    <col min="1034" max="1034" width="9.140625" style="37"/>
    <col min="1035" max="1035" width="6.28515625" style="37" customWidth="1"/>
    <col min="1036" max="1279" width="9.140625" style="37"/>
    <col min="1280" max="1280" width="4.85546875" style="37" customWidth="1"/>
    <col min="1281" max="1281" width="48.140625" style="37" customWidth="1"/>
    <col min="1282" max="1282" width="13.42578125" style="37" customWidth="1"/>
    <col min="1283" max="1283" width="6.28515625" style="37" customWidth="1"/>
    <col min="1284" max="1284" width="8" style="37" customWidth="1"/>
    <col min="1285" max="1285" width="9.28515625" style="37" customWidth="1"/>
    <col min="1286" max="1286" width="11.28515625" style="37" customWidth="1"/>
    <col min="1287" max="1287" width="19.85546875" style="37" customWidth="1"/>
    <col min="1288" max="1288" width="10.28515625" style="37" customWidth="1"/>
    <col min="1289" max="1289" width="18.28515625" style="37" customWidth="1"/>
    <col min="1290" max="1290" width="9.140625" style="37"/>
    <col min="1291" max="1291" width="6.28515625" style="37" customWidth="1"/>
    <col min="1292" max="1535" width="9.140625" style="37"/>
    <col min="1536" max="1536" width="4.85546875" style="37" customWidth="1"/>
    <col min="1537" max="1537" width="48.140625" style="37" customWidth="1"/>
    <col min="1538" max="1538" width="13.42578125" style="37" customWidth="1"/>
    <col min="1539" max="1539" width="6.28515625" style="37" customWidth="1"/>
    <col min="1540" max="1540" width="8" style="37" customWidth="1"/>
    <col min="1541" max="1541" width="9.28515625" style="37" customWidth="1"/>
    <col min="1542" max="1542" width="11.28515625" style="37" customWidth="1"/>
    <col min="1543" max="1543" width="19.85546875" style="37" customWidth="1"/>
    <col min="1544" max="1544" width="10.28515625" style="37" customWidth="1"/>
    <col min="1545" max="1545" width="18.28515625" style="37" customWidth="1"/>
    <col min="1546" max="1546" width="9.140625" style="37"/>
    <col min="1547" max="1547" width="6.28515625" style="37" customWidth="1"/>
    <col min="1548" max="1791" width="9.140625" style="37"/>
    <col min="1792" max="1792" width="4.85546875" style="37" customWidth="1"/>
    <col min="1793" max="1793" width="48.140625" style="37" customWidth="1"/>
    <col min="1794" max="1794" width="13.42578125" style="37" customWidth="1"/>
    <col min="1795" max="1795" width="6.28515625" style="37" customWidth="1"/>
    <col min="1796" max="1796" width="8" style="37" customWidth="1"/>
    <col min="1797" max="1797" width="9.28515625" style="37" customWidth="1"/>
    <col min="1798" max="1798" width="11.28515625" style="37" customWidth="1"/>
    <col min="1799" max="1799" width="19.85546875" style="37" customWidth="1"/>
    <col min="1800" max="1800" width="10.28515625" style="37" customWidth="1"/>
    <col min="1801" max="1801" width="18.28515625" style="37" customWidth="1"/>
    <col min="1802" max="1802" width="9.140625" style="37"/>
    <col min="1803" max="1803" width="6.28515625" style="37" customWidth="1"/>
    <col min="1804" max="2047" width="9.140625" style="37"/>
    <col min="2048" max="2048" width="4.85546875" style="37" customWidth="1"/>
    <col min="2049" max="2049" width="48.140625" style="37" customWidth="1"/>
    <col min="2050" max="2050" width="13.42578125" style="37" customWidth="1"/>
    <col min="2051" max="2051" width="6.28515625" style="37" customWidth="1"/>
    <col min="2052" max="2052" width="8" style="37" customWidth="1"/>
    <col min="2053" max="2053" width="9.28515625" style="37" customWidth="1"/>
    <col min="2054" max="2054" width="11.28515625" style="37" customWidth="1"/>
    <col min="2055" max="2055" width="19.85546875" style="37" customWidth="1"/>
    <col min="2056" max="2056" width="10.28515625" style="37" customWidth="1"/>
    <col min="2057" max="2057" width="18.28515625" style="37" customWidth="1"/>
    <col min="2058" max="2058" width="9.140625" style="37"/>
    <col min="2059" max="2059" width="6.28515625" style="37" customWidth="1"/>
    <col min="2060" max="2303" width="9.140625" style="37"/>
    <col min="2304" max="2304" width="4.85546875" style="37" customWidth="1"/>
    <col min="2305" max="2305" width="48.140625" style="37" customWidth="1"/>
    <col min="2306" max="2306" width="13.42578125" style="37" customWidth="1"/>
    <col min="2307" max="2307" width="6.28515625" style="37" customWidth="1"/>
    <col min="2308" max="2308" width="8" style="37" customWidth="1"/>
    <col min="2309" max="2309" width="9.28515625" style="37" customWidth="1"/>
    <col min="2310" max="2310" width="11.28515625" style="37" customWidth="1"/>
    <col min="2311" max="2311" width="19.85546875" style="37" customWidth="1"/>
    <col min="2312" max="2312" width="10.28515625" style="37" customWidth="1"/>
    <col min="2313" max="2313" width="18.28515625" style="37" customWidth="1"/>
    <col min="2314" max="2314" width="9.140625" style="37"/>
    <col min="2315" max="2315" width="6.28515625" style="37" customWidth="1"/>
    <col min="2316" max="2559" width="9.140625" style="37"/>
    <col min="2560" max="2560" width="4.85546875" style="37" customWidth="1"/>
    <col min="2561" max="2561" width="48.140625" style="37" customWidth="1"/>
    <col min="2562" max="2562" width="13.42578125" style="37" customWidth="1"/>
    <col min="2563" max="2563" width="6.28515625" style="37" customWidth="1"/>
    <col min="2564" max="2564" width="8" style="37" customWidth="1"/>
    <col min="2565" max="2565" width="9.28515625" style="37" customWidth="1"/>
    <col min="2566" max="2566" width="11.28515625" style="37" customWidth="1"/>
    <col min="2567" max="2567" width="19.85546875" style="37" customWidth="1"/>
    <col min="2568" max="2568" width="10.28515625" style="37" customWidth="1"/>
    <col min="2569" max="2569" width="18.28515625" style="37" customWidth="1"/>
    <col min="2570" max="2570" width="9.140625" style="37"/>
    <col min="2571" max="2571" width="6.28515625" style="37" customWidth="1"/>
    <col min="2572" max="2815" width="9.140625" style="37"/>
    <col min="2816" max="2816" width="4.85546875" style="37" customWidth="1"/>
    <col min="2817" max="2817" width="48.140625" style="37" customWidth="1"/>
    <col min="2818" max="2818" width="13.42578125" style="37" customWidth="1"/>
    <col min="2819" max="2819" width="6.28515625" style="37" customWidth="1"/>
    <col min="2820" max="2820" width="8" style="37" customWidth="1"/>
    <col min="2821" max="2821" width="9.28515625" style="37" customWidth="1"/>
    <col min="2822" max="2822" width="11.28515625" style="37" customWidth="1"/>
    <col min="2823" max="2823" width="19.85546875" style="37" customWidth="1"/>
    <col min="2824" max="2824" width="10.28515625" style="37" customWidth="1"/>
    <col min="2825" max="2825" width="18.28515625" style="37" customWidth="1"/>
    <col min="2826" max="2826" width="9.140625" style="37"/>
    <col min="2827" max="2827" width="6.28515625" style="37" customWidth="1"/>
    <col min="2828" max="3071" width="9.140625" style="37"/>
    <col min="3072" max="3072" width="4.85546875" style="37" customWidth="1"/>
    <col min="3073" max="3073" width="48.140625" style="37" customWidth="1"/>
    <col min="3074" max="3074" width="13.42578125" style="37" customWidth="1"/>
    <col min="3075" max="3075" width="6.28515625" style="37" customWidth="1"/>
    <col min="3076" max="3076" width="8" style="37" customWidth="1"/>
    <col min="3077" max="3077" width="9.28515625" style="37" customWidth="1"/>
    <col min="3078" max="3078" width="11.28515625" style="37" customWidth="1"/>
    <col min="3079" max="3079" width="19.85546875" style="37" customWidth="1"/>
    <col min="3080" max="3080" width="10.28515625" style="37" customWidth="1"/>
    <col min="3081" max="3081" width="18.28515625" style="37" customWidth="1"/>
    <col min="3082" max="3082" width="9.140625" style="37"/>
    <col min="3083" max="3083" width="6.28515625" style="37" customWidth="1"/>
    <col min="3084" max="3327" width="9.140625" style="37"/>
    <col min="3328" max="3328" width="4.85546875" style="37" customWidth="1"/>
    <col min="3329" max="3329" width="48.140625" style="37" customWidth="1"/>
    <col min="3330" max="3330" width="13.42578125" style="37" customWidth="1"/>
    <col min="3331" max="3331" width="6.28515625" style="37" customWidth="1"/>
    <col min="3332" max="3332" width="8" style="37" customWidth="1"/>
    <col min="3333" max="3333" width="9.28515625" style="37" customWidth="1"/>
    <col min="3334" max="3334" width="11.28515625" style="37" customWidth="1"/>
    <col min="3335" max="3335" width="19.85546875" style="37" customWidth="1"/>
    <col min="3336" max="3336" width="10.28515625" style="37" customWidth="1"/>
    <col min="3337" max="3337" width="18.28515625" style="37" customWidth="1"/>
    <col min="3338" max="3338" width="9.140625" style="37"/>
    <col min="3339" max="3339" width="6.28515625" style="37" customWidth="1"/>
    <col min="3340" max="3583" width="9.140625" style="37"/>
    <col min="3584" max="3584" width="4.85546875" style="37" customWidth="1"/>
    <col min="3585" max="3585" width="48.140625" style="37" customWidth="1"/>
    <col min="3586" max="3586" width="13.42578125" style="37" customWidth="1"/>
    <col min="3587" max="3587" width="6.28515625" style="37" customWidth="1"/>
    <col min="3588" max="3588" width="8" style="37" customWidth="1"/>
    <col min="3589" max="3589" width="9.28515625" style="37" customWidth="1"/>
    <col min="3590" max="3590" width="11.28515625" style="37" customWidth="1"/>
    <col min="3591" max="3591" width="19.85546875" style="37" customWidth="1"/>
    <col min="3592" max="3592" width="10.28515625" style="37" customWidth="1"/>
    <col min="3593" max="3593" width="18.28515625" style="37" customWidth="1"/>
    <col min="3594" max="3594" width="9.140625" style="37"/>
    <col min="3595" max="3595" width="6.28515625" style="37" customWidth="1"/>
    <col min="3596" max="3839" width="9.140625" style="37"/>
    <col min="3840" max="3840" width="4.85546875" style="37" customWidth="1"/>
    <col min="3841" max="3841" width="48.140625" style="37" customWidth="1"/>
    <col min="3842" max="3842" width="13.42578125" style="37" customWidth="1"/>
    <col min="3843" max="3843" width="6.28515625" style="37" customWidth="1"/>
    <col min="3844" max="3844" width="8" style="37" customWidth="1"/>
    <col min="3845" max="3845" width="9.28515625" style="37" customWidth="1"/>
    <col min="3846" max="3846" width="11.28515625" style="37" customWidth="1"/>
    <col min="3847" max="3847" width="19.85546875" style="37" customWidth="1"/>
    <col min="3848" max="3848" width="10.28515625" style="37" customWidth="1"/>
    <col min="3849" max="3849" width="18.28515625" style="37" customWidth="1"/>
    <col min="3850" max="3850" width="9.140625" style="37"/>
    <col min="3851" max="3851" width="6.28515625" style="37" customWidth="1"/>
    <col min="3852" max="4095" width="9.140625" style="37"/>
    <col min="4096" max="4096" width="4.85546875" style="37" customWidth="1"/>
    <col min="4097" max="4097" width="48.140625" style="37" customWidth="1"/>
    <col min="4098" max="4098" width="13.42578125" style="37" customWidth="1"/>
    <col min="4099" max="4099" width="6.28515625" style="37" customWidth="1"/>
    <col min="4100" max="4100" width="8" style="37" customWidth="1"/>
    <col min="4101" max="4101" width="9.28515625" style="37" customWidth="1"/>
    <col min="4102" max="4102" width="11.28515625" style="37" customWidth="1"/>
    <col min="4103" max="4103" width="19.85546875" style="37" customWidth="1"/>
    <col min="4104" max="4104" width="10.28515625" style="37" customWidth="1"/>
    <col min="4105" max="4105" width="18.28515625" style="37" customWidth="1"/>
    <col min="4106" max="4106" width="9.140625" style="37"/>
    <col min="4107" max="4107" width="6.28515625" style="37" customWidth="1"/>
    <col min="4108" max="4351" width="9.140625" style="37"/>
    <col min="4352" max="4352" width="4.85546875" style="37" customWidth="1"/>
    <col min="4353" max="4353" width="48.140625" style="37" customWidth="1"/>
    <col min="4354" max="4354" width="13.42578125" style="37" customWidth="1"/>
    <col min="4355" max="4355" width="6.28515625" style="37" customWidth="1"/>
    <col min="4356" max="4356" width="8" style="37" customWidth="1"/>
    <col min="4357" max="4357" width="9.28515625" style="37" customWidth="1"/>
    <col min="4358" max="4358" width="11.28515625" style="37" customWidth="1"/>
    <col min="4359" max="4359" width="19.85546875" style="37" customWidth="1"/>
    <col min="4360" max="4360" width="10.28515625" style="37" customWidth="1"/>
    <col min="4361" max="4361" width="18.28515625" style="37" customWidth="1"/>
    <col min="4362" max="4362" width="9.140625" style="37"/>
    <col min="4363" max="4363" width="6.28515625" style="37" customWidth="1"/>
    <col min="4364" max="4607" width="9.140625" style="37"/>
    <col min="4608" max="4608" width="4.85546875" style="37" customWidth="1"/>
    <col min="4609" max="4609" width="48.140625" style="37" customWidth="1"/>
    <col min="4610" max="4610" width="13.42578125" style="37" customWidth="1"/>
    <col min="4611" max="4611" width="6.28515625" style="37" customWidth="1"/>
    <col min="4612" max="4612" width="8" style="37" customWidth="1"/>
    <col min="4613" max="4613" width="9.28515625" style="37" customWidth="1"/>
    <col min="4614" max="4614" width="11.28515625" style="37" customWidth="1"/>
    <col min="4615" max="4615" width="19.85546875" style="37" customWidth="1"/>
    <col min="4616" max="4616" width="10.28515625" style="37" customWidth="1"/>
    <col min="4617" max="4617" width="18.28515625" style="37" customWidth="1"/>
    <col min="4618" max="4618" width="9.140625" style="37"/>
    <col min="4619" max="4619" width="6.28515625" style="37" customWidth="1"/>
    <col min="4620" max="4863" width="9.140625" style="37"/>
    <col min="4864" max="4864" width="4.85546875" style="37" customWidth="1"/>
    <col min="4865" max="4865" width="48.140625" style="37" customWidth="1"/>
    <col min="4866" max="4866" width="13.42578125" style="37" customWidth="1"/>
    <col min="4867" max="4867" width="6.28515625" style="37" customWidth="1"/>
    <col min="4868" max="4868" width="8" style="37" customWidth="1"/>
    <col min="4869" max="4869" width="9.28515625" style="37" customWidth="1"/>
    <col min="4870" max="4870" width="11.28515625" style="37" customWidth="1"/>
    <col min="4871" max="4871" width="19.85546875" style="37" customWidth="1"/>
    <col min="4872" max="4872" width="10.28515625" style="37" customWidth="1"/>
    <col min="4873" max="4873" width="18.28515625" style="37" customWidth="1"/>
    <col min="4874" max="4874" width="9.140625" style="37"/>
    <col min="4875" max="4875" width="6.28515625" style="37" customWidth="1"/>
    <col min="4876" max="5119" width="9.140625" style="37"/>
    <col min="5120" max="5120" width="4.85546875" style="37" customWidth="1"/>
    <col min="5121" max="5121" width="48.140625" style="37" customWidth="1"/>
    <col min="5122" max="5122" width="13.42578125" style="37" customWidth="1"/>
    <col min="5123" max="5123" width="6.28515625" style="37" customWidth="1"/>
    <col min="5124" max="5124" width="8" style="37" customWidth="1"/>
    <col min="5125" max="5125" width="9.28515625" style="37" customWidth="1"/>
    <col min="5126" max="5126" width="11.28515625" style="37" customWidth="1"/>
    <col min="5127" max="5127" width="19.85546875" style="37" customWidth="1"/>
    <col min="5128" max="5128" width="10.28515625" style="37" customWidth="1"/>
    <col min="5129" max="5129" width="18.28515625" style="37" customWidth="1"/>
    <col min="5130" max="5130" width="9.140625" style="37"/>
    <col min="5131" max="5131" width="6.28515625" style="37" customWidth="1"/>
    <col min="5132" max="5375" width="9.140625" style="37"/>
    <col min="5376" max="5376" width="4.85546875" style="37" customWidth="1"/>
    <col min="5377" max="5377" width="48.140625" style="37" customWidth="1"/>
    <col min="5378" max="5378" width="13.42578125" style="37" customWidth="1"/>
    <col min="5379" max="5379" width="6.28515625" style="37" customWidth="1"/>
    <col min="5380" max="5380" width="8" style="37" customWidth="1"/>
    <col min="5381" max="5381" width="9.28515625" style="37" customWidth="1"/>
    <col min="5382" max="5382" width="11.28515625" style="37" customWidth="1"/>
    <col min="5383" max="5383" width="19.85546875" style="37" customWidth="1"/>
    <col min="5384" max="5384" width="10.28515625" style="37" customWidth="1"/>
    <col min="5385" max="5385" width="18.28515625" style="37" customWidth="1"/>
    <col min="5386" max="5386" width="9.140625" style="37"/>
    <col min="5387" max="5387" width="6.28515625" style="37" customWidth="1"/>
    <col min="5388" max="5631" width="9.140625" style="37"/>
    <col min="5632" max="5632" width="4.85546875" style="37" customWidth="1"/>
    <col min="5633" max="5633" width="48.140625" style="37" customWidth="1"/>
    <col min="5634" max="5634" width="13.42578125" style="37" customWidth="1"/>
    <col min="5635" max="5635" width="6.28515625" style="37" customWidth="1"/>
    <col min="5636" max="5636" width="8" style="37" customWidth="1"/>
    <col min="5637" max="5637" width="9.28515625" style="37" customWidth="1"/>
    <col min="5638" max="5638" width="11.28515625" style="37" customWidth="1"/>
    <col min="5639" max="5639" width="19.85546875" style="37" customWidth="1"/>
    <col min="5640" max="5640" width="10.28515625" style="37" customWidth="1"/>
    <col min="5641" max="5641" width="18.28515625" style="37" customWidth="1"/>
    <col min="5642" max="5642" width="9.140625" style="37"/>
    <col min="5643" max="5643" width="6.28515625" style="37" customWidth="1"/>
    <col min="5644" max="5887" width="9.140625" style="37"/>
    <col min="5888" max="5888" width="4.85546875" style="37" customWidth="1"/>
    <col min="5889" max="5889" width="48.140625" style="37" customWidth="1"/>
    <col min="5890" max="5890" width="13.42578125" style="37" customWidth="1"/>
    <col min="5891" max="5891" width="6.28515625" style="37" customWidth="1"/>
    <col min="5892" max="5892" width="8" style="37" customWidth="1"/>
    <col min="5893" max="5893" width="9.28515625" style="37" customWidth="1"/>
    <col min="5894" max="5894" width="11.28515625" style="37" customWidth="1"/>
    <col min="5895" max="5895" width="19.85546875" style="37" customWidth="1"/>
    <col min="5896" max="5896" width="10.28515625" style="37" customWidth="1"/>
    <col min="5897" max="5897" width="18.28515625" style="37" customWidth="1"/>
    <col min="5898" max="5898" width="9.140625" style="37"/>
    <col min="5899" max="5899" width="6.28515625" style="37" customWidth="1"/>
    <col min="5900" max="6143" width="9.140625" style="37"/>
    <col min="6144" max="6144" width="4.85546875" style="37" customWidth="1"/>
    <col min="6145" max="6145" width="48.140625" style="37" customWidth="1"/>
    <col min="6146" max="6146" width="13.42578125" style="37" customWidth="1"/>
    <col min="6147" max="6147" width="6.28515625" style="37" customWidth="1"/>
    <col min="6148" max="6148" width="8" style="37" customWidth="1"/>
    <col min="6149" max="6149" width="9.28515625" style="37" customWidth="1"/>
    <col min="6150" max="6150" width="11.28515625" style="37" customWidth="1"/>
    <col min="6151" max="6151" width="19.85546875" style="37" customWidth="1"/>
    <col min="6152" max="6152" width="10.28515625" style="37" customWidth="1"/>
    <col min="6153" max="6153" width="18.28515625" style="37" customWidth="1"/>
    <col min="6154" max="6154" width="9.140625" style="37"/>
    <col min="6155" max="6155" width="6.28515625" style="37" customWidth="1"/>
    <col min="6156" max="6399" width="9.140625" style="37"/>
    <col min="6400" max="6400" width="4.85546875" style="37" customWidth="1"/>
    <col min="6401" max="6401" width="48.140625" style="37" customWidth="1"/>
    <col min="6402" max="6402" width="13.42578125" style="37" customWidth="1"/>
    <col min="6403" max="6403" width="6.28515625" style="37" customWidth="1"/>
    <col min="6404" max="6404" width="8" style="37" customWidth="1"/>
    <col min="6405" max="6405" width="9.28515625" style="37" customWidth="1"/>
    <col min="6406" max="6406" width="11.28515625" style="37" customWidth="1"/>
    <col min="6407" max="6407" width="19.85546875" style="37" customWidth="1"/>
    <col min="6408" max="6408" width="10.28515625" style="37" customWidth="1"/>
    <col min="6409" max="6409" width="18.28515625" style="37" customWidth="1"/>
    <col min="6410" max="6410" width="9.140625" style="37"/>
    <col min="6411" max="6411" width="6.28515625" style="37" customWidth="1"/>
    <col min="6412" max="6655" width="9.140625" style="37"/>
    <col min="6656" max="6656" width="4.85546875" style="37" customWidth="1"/>
    <col min="6657" max="6657" width="48.140625" style="37" customWidth="1"/>
    <col min="6658" max="6658" width="13.42578125" style="37" customWidth="1"/>
    <col min="6659" max="6659" width="6.28515625" style="37" customWidth="1"/>
    <col min="6660" max="6660" width="8" style="37" customWidth="1"/>
    <col min="6661" max="6661" width="9.28515625" style="37" customWidth="1"/>
    <col min="6662" max="6662" width="11.28515625" style="37" customWidth="1"/>
    <col min="6663" max="6663" width="19.85546875" style="37" customWidth="1"/>
    <col min="6664" max="6664" width="10.28515625" style="37" customWidth="1"/>
    <col min="6665" max="6665" width="18.28515625" style="37" customWidth="1"/>
    <col min="6666" max="6666" width="9.140625" style="37"/>
    <col min="6667" max="6667" width="6.28515625" style="37" customWidth="1"/>
    <col min="6668" max="6911" width="9.140625" style="37"/>
    <col min="6912" max="6912" width="4.85546875" style="37" customWidth="1"/>
    <col min="6913" max="6913" width="48.140625" style="37" customWidth="1"/>
    <col min="6914" max="6914" width="13.42578125" style="37" customWidth="1"/>
    <col min="6915" max="6915" width="6.28515625" style="37" customWidth="1"/>
    <col min="6916" max="6916" width="8" style="37" customWidth="1"/>
    <col min="6917" max="6917" width="9.28515625" style="37" customWidth="1"/>
    <col min="6918" max="6918" width="11.28515625" style="37" customWidth="1"/>
    <col min="6919" max="6919" width="19.85546875" style="37" customWidth="1"/>
    <col min="6920" max="6920" width="10.28515625" style="37" customWidth="1"/>
    <col min="6921" max="6921" width="18.28515625" style="37" customWidth="1"/>
    <col min="6922" max="6922" width="9.140625" style="37"/>
    <col min="6923" max="6923" width="6.28515625" style="37" customWidth="1"/>
    <col min="6924" max="7167" width="9.140625" style="37"/>
    <col min="7168" max="7168" width="4.85546875" style="37" customWidth="1"/>
    <col min="7169" max="7169" width="48.140625" style="37" customWidth="1"/>
    <col min="7170" max="7170" width="13.42578125" style="37" customWidth="1"/>
    <col min="7171" max="7171" width="6.28515625" style="37" customWidth="1"/>
    <col min="7172" max="7172" width="8" style="37" customWidth="1"/>
    <col min="7173" max="7173" width="9.28515625" style="37" customWidth="1"/>
    <col min="7174" max="7174" width="11.28515625" style="37" customWidth="1"/>
    <col min="7175" max="7175" width="19.85546875" style="37" customWidth="1"/>
    <col min="7176" max="7176" width="10.28515625" style="37" customWidth="1"/>
    <col min="7177" max="7177" width="18.28515625" style="37" customWidth="1"/>
    <col min="7178" max="7178" width="9.140625" style="37"/>
    <col min="7179" max="7179" width="6.28515625" style="37" customWidth="1"/>
    <col min="7180" max="7423" width="9.140625" style="37"/>
    <col min="7424" max="7424" width="4.85546875" style="37" customWidth="1"/>
    <col min="7425" max="7425" width="48.140625" style="37" customWidth="1"/>
    <col min="7426" max="7426" width="13.42578125" style="37" customWidth="1"/>
    <col min="7427" max="7427" width="6.28515625" style="37" customWidth="1"/>
    <col min="7428" max="7428" width="8" style="37" customWidth="1"/>
    <col min="7429" max="7429" width="9.28515625" style="37" customWidth="1"/>
    <col min="7430" max="7430" width="11.28515625" style="37" customWidth="1"/>
    <col min="7431" max="7431" width="19.85546875" style="37" customWidth="1"/>
    <col min="7432" max="7432" width="10.28515625" style="37" customWidth="1"/>
    <col min="7433" max="7433" width="18.28515625" style="37" customWidth="1"/>
    <col min="7434" max="7434" width="9.140625" style="37"/>
    <col min="7435" max="7435" width="6.28515625" style="37" customWidth="1"/>
    <col min="7436" max="7679" width="9.140625" style="37"/>
    <col min="7680" max="7680" width="4.85546875" style="37" customWidth="1"/>
    <col min="7681" max="7681" width="48.140625" style="37" customWidth="1"/>
    <col min="7682" max="7682" width="13.42578125" style="37" customWidth="1"/>
    <col min="7683" max="7683" width="6.28515625" style="37" customWidth="1"/>
    <col min="7684" max="7684" width="8" style="37" customWidth="1"/>
    <col min="7685" max="7685" width="9.28515625" style="37" customWidth="1"/>
    <col min="7686" max="7686" width="11.28515625" style="37" customWidth="1"/>
    <col min="7687" max="7687" width="19.85546875" style="37" customWidth="1"/>
    <col min="7688" max="7688" width="10.28515625" style="37" customWidth="1"/>
    <col min="7689" max="7689" width="18.28515625" style="37" customWidth="1"/>
    <col min="7690" max="7690" width="9.140625" style="37"/>
    <col min="7691" max="7691" width="6.28515625" style="37" customWidth="1"/>
    <col min="7692" max="7935" width="9.140625" style="37"/>
    <col min="7936" max="7936" width="4.85546875" style="37" customWidth="1"/>
    <col min="7937" max="7937" width="48.140625" style="37" customWidth="1"/>
    <col min="7938" max="7938" width="13.42578125" style="37" customWidth="1"/>
    <col min="7939" max="7939" width="6.28515625" style="37" customWidth="1"/>
    <col min="7940" max="7940" width="8" style="37" customWidth="1"/>
    <col min="7941" max="7941" width="9.28515625" style="37" customWidth="1"/>
    <col min="7942" max="7942" width="11.28515625" style="37" customWidth="1"/>
    <col min="7943" max="7943" width="19.85546875" style="37" customWidth="1"/>
    <col min="7944" max="7944" width="10.28515625" style="37" customWidth="1"/>
    <col min="7945" max="7945" width="18.28515625" style="37" customWidth="1"/>
    <col min="7946" max="7946" width="9.140625" style="37"/>
    <col min="7947" max="7947" width="6.28515625" style="37" customWidth="1"/>
    <col min="7948" max="8191" width="9.140625" style="37"/>
    <col min="8192" max="8192" width="4.85546875" style="37" customWidth="1"/>
    <col min="8193" max="8193" width="48.140625" style="37" customWidth="1"/>
    <col min="8194" max="8194" width="13.42578125" style="37" customWidth="1"/>
    <col min="8195" max="8195" width="6.28515625" style="37" customWidth="1"/>
    <col min="8196" max="8196" width="8" style="37" customWidth="1"/>
    <col min="8197" max="8197" width="9.28515625" style="37" customWidth="1"/>
    <col min="8198" max="8198" width="11.28515625" style="37" customWidth="1"/>
    <col min="8199" max="8199" width="19.85546875" style="37" customWidth="1"/>
    <col min="8200" max="8200" width="10.28515625" style="37" customWidth="1"/>
    <col min="8201" max="8201" width="18.28515625" style="37" customWidth="1"/>
    <col min="8202" max="8202" width="9.140625" style="37"/>
    <col min="8203" max="8203" width="6.28515625" style="37" customWidth="1"/>
    <col min="8204" max="8447" width="9.140625" style="37"/>
    <col min="8448" max="8448" width="4.85546875" style="37" customWidth="1"/>
    <col min="8449" max="8449" width="48.140625" style="37" customWidth="1"/>
    <col min="8450" max="8450" width="13.42578125" style="37" customWidth="1"/>
    <col min="8451" max="8451" width="6.28515625" style="37" customWidth="1"/>
    <col min="8452" max="8452" width="8" style="37" customWidth="1"/>
    <col min="8453" max="8453" width="9.28515625" style="37" customWidth="1"/>
    <col min="8454" max="8454" width="11.28515625" style="37" customWidth="1"/>
    <col min="8455" max="8455" width="19.85546875" style="37" customWidth="1"/>
    <col min="8456" max="8456" width="10.28515625" style="37" customWidth="1"/>
    <col min="8457" max="8457" width="18.28515625" style="37" customWidth="1"/>
    <col min="8458" max="8458" width="9.140625" style="37"/>
    <col min="8459" max="8459" width="6.28515625" style="37" customWidth="1"/>
    <col min="8460" max="8703" width="9.140625" style="37"/>
    <col min="8704" max="8704" width="4.85546875" style="37" customWidth="1"/>
    <col min="8705" max="8705" width="48.140625" style="37" customWidth="1"/>
    <col min="8706" max="8706" width="13.42578125" style="37" customWidth="1"/>
    <col min="8707" max="8707" width="6.28515625" style="37" customWidth="1"/>
    <col min="8708" max="8708" width="8" style="37" customWidth="1"/>
    <col min="8709" max="8709" width="9.28515625" style="37" customWidth="1"/>
    <col min="8710" max="8710" width="11.28515625" style="37" customWidth="1"/>
    <col min="8711" max="8711" width="19.85546875" style="37" customWidth="1"/>
    <col min="8712" max="8712" width="10.28515625" style="37" customWidth="1"/>
    <col min="8713" max="8713" width="18.28515625" style="37" customWidth="1"/>
    <col min="8714" max="8714" width="9.140625" style="37"/>
    <col min="8715" max="8715" width="6.28515625" style="37" customWidth="1"/>
    <col min="8716" max="8959" width="9.140625" style="37"/>
    <col min="8960" max="8960" width="4.85546875" style="37" customWidth="1"/>
    <col min="8961" max="8961" width="48.140625" style="37" customWidth="1"/>
    <col min="8962" max="8962" width="13.42578125" style="37" customWidth="1"/>
    <col min="8963" max="8963" width="6.28515625" style="37" customWidth="1"/>
    <col min="8964" max="8964" width="8" style="37" customWidth="1"/>
    <col min="8965" max="8965" width="9.28515625" style="37" customWidth="1"/>
    <col min="8966" max="8966" width="11.28515625" style="37" customWidth="1"/>
    <col min="8967" max="8967" width="19.85546875" style="37" customWidth="1"/>
    <col min="8968" max="8968" width="10.28515625" style="37" customWidth="1"/>
    <col min="8969" max="8969" width="18.28515625" style="37" customWidth="1"/>
    <col min="8970" max="8970" width="9.140625" style="37"/>
    <col min="8971" max="8971" width="6.28515625" style="37" customWidth="1"/>
    <col min="8972" max="9215" width="9.140625" style="37"/>
    <col min="9216" max="9216" width="4.85546875" style="37" customWidth="1"/>
    <col min="9217" max="9217" width="48.140625" style="37" customWidth="1"/>
    <col min="9218" max="9218" width="13.42578125" style="37" customWidth="1"/>
    <col min="9219" max="9219" width="6.28515625" style="37" customWidth="1"/>
    <col min="9220" max="9220" width="8" style="37" customWidth="1"/>
    <col min="9221" max="9221" width="9.28515625" style="37" customWidth="1"/>
    <col min="9222" max="9222" width="11.28515625" style="37" customWidth="1"/>
    <col min="9223" max="9223" width="19.85546875" style="37" customWidth="1"/>
    <col min="9224" max="9224" width="10.28515625" style="37" customWidth="1"/>
    <col min="9225" max="9225" width="18.28515625" style="37" customWidth="1"/>
    <col min="9226" max="9226" width="9.140625" style="37"/>
    <col min="9227" max="9227" width="6.28515625" style="37" customWidth="1"/>
    <col min="9228" max="9471" width="9.140625" style="37"/>
    <col min="9472" max="9472" width="4.85546875" style="37" customWidth="1"/>
    <col min="9473" max="9473" width="48.140625" style="37" customWidth="1"/>
    <col min="9474" max="9474" width="13.42578125" style="37" customWidth="1"/>
    <col min="9475" max="9475" width="6.28515625" style="37" customWidth="1"/>
    <col min="9476" max="9476" width="8" style="37" customWidth="1"/>
    <col min="9477" max="9477" width="9.28515625" style="37" customWidth="1"/>
    <col min="9478" max="9478" width="11.28515625" style="37" customWidth="1"/>
    <col min="9479" max="9479" width="19.85546875" style="37" customWidth="1"/>
    <col min="9480" max="9480" width="10.28515625" style="37" customWidth="1"/>
    <col min="9481" max="9481" width="18.28515625" style="37" customWidth="1"/>
    <col min="9482" max="9482" width="9.140625" style="37"/>
    <col min="9483" max="9483" width="6.28515625" style="37" customWidth="1"/>
    <col min="9484" max="9727" width="9.140625" style="37"/>
    <col min="9728" max="9728" width="4.85546875" style="37" customWidth="1"/>
    <col min="9729" max="9729" width="48.140625" style="37" customWidth="1"/>
    <col min="9730" max="9730" width="13.42578125" style="37" customWidth="1"/>
    <col min="9731" max="9731" width="6.28515625" style="37" customWidth="1"/>
    <col min="9732" max="9732" width="8" style="37" customWidth="1"/>
    <col min="9733" max="9733" width="9.28515625" style="37" customWidth="1"/>
    <col min="9734" max="9734" width="11.28515625" style="37" customWidth="1"/>
    <col min="9735" max="9735" width="19.85546875" style="37" customWidth="1"/>
    <col min="9736" max="9736" width="10.28515625" style="37" customWidth="1"/>
    <col min="9737" max="9737" width="18.28515625" style="37" customWidth="1"/>
    <col min="9738" max="9738" width="9.140625" style="37"/>
    <col min="9739" max="9739" width="6.28515625" style="37" customWidth="1"/>
    <col min="9740" max="9983" width="9.140625" style="37"/>
    <col min="9984" max="9984" width="4.85546875" style="37" customWidth="1"/>
    <col min="9985" max="9985" width="48.140625" style="37" customWidth="1"/>
    <col min="9986" max="9986" width="13.42578125" style="37" customWidth="1"/>
    <col min="9987" max="9987" width="6.28515625" style="37" customWidth="1"/>
    <col min="9988" max="9988" width="8" style="37" customWidth="1"/>
    <col min="9989" max="9989" width="9.28515625" style="37" customWidth="1"/>
    <col min="9990" max="9990" width="11.28515625" style="37" customWidth="1"/>
    <col min="9991" max="9991" width="19.85546875" style="37" customWidth="1"/>
    <col min="9992" max="9992" width="10.28515625" style="37" customWidth="1"/>
    <col min="9993" max="9993" width="18.28515625" style="37" customWidth="1"/>
    <col min="9994" max="9994" width="9.140625" style="37"/>
    <col min="9995" max="9995" width="6.28515625" style="37" customWidth="1"/>
    <col min="9996" max="10239" width="9.140625" style="37"/>
    <col min="10240" max="10240" width="4.85546875" style="37" customWidth="1"/>
    <col min="10241" max="10241" width="48.140625" style="37" customWidth="1"/>
    <col min="10242" max="10242" width="13.42578125" style="37" customWidth="1"/>
    <col min="10243" max="10243" width="6.28515625" style="37" customWidth="1"/>
    <col min="10244" max="10244" width="8" style="37" customWidth="1"/>
    <col min="10245" max="10245" width="9.28515625" style="37" customWidth="1"/>
    <col min="10246" max="10246" width="11.28515625" style="37" customWidth="1"/>
    <col min="10247" max="10247" width="19.85546875" style="37" customWidth="1"/>
    <col min="10248" max="10248" width="10.28515625" style="37" customWidth="1"/>
    <col min="10249" max="10249" width="18.28515625" style="37" customWidth="1"/>
    <col min="10250" max="10250" width="9.140625" style="37"/>
    <col min="10251" max="10251" width="6.28515625" style="37" customWidth="1"/>
    <col min="10252" max="10495" width="9.140625" style="37"/>
    <col min="10496" max="10496" width="4.85546875" style="37" customWidth="1"/>
    <col min="10497" max="10497" width="48.140625" style="37" customWidth="1"/>
    <col min="10498" max="10498" width="13.42578125" style="37" customWidth="1"/>
    <col min="10499" max="10499" width="6.28515625" style="37" customWidth="1"/>
    <col min="10500" max="10500" width="8" style="37" customWidth="1"/>
    <col min="10501" max="10501" width="9.28515625" style="37" customWidth="1"/>
    <col min="10502" max="10502" width="11.28515625" style="37" customWidth="1"/>
    <col min="10503" max="10503" width="19.85546875" style="37" customWidth="1"/>
    <col min="10504" max="10504" width="10.28515625" style="37" customWidth="1"/>
    <col min="10505" max="10505" width="18.28515625" style="37" customWidth="1"/>
    <col min="10506" max="10506" width="9.140625" style="37"/>
    <col min="10507" max="10507" width="6.28515625" style="37" customWidth="1"/>
    <col min="10508" max="10751" width="9.140625" style="37"/>
    <col min="10752" max="10752" width="4.85546875" style="37" customWidth="1"/>
    <col min="10753" max="10753" width="48.140625" style="37" customWidth="1"/>
    <col min="10754" max="10754" width="13.42578125" style="37" customWidth="1"/>
    <col min="10755" max="10755" width="6.28515625" style="37" customWidth="1"/>
    <col min="10756" max="10756" width="8" style="37" customWidth="1"/>
    <col min="10757" max="10757" width="9.28515625" style="37" customWidth="1"/>
    <col min="10758" max="10758" width="11.28515625" style="37" customWidth="1"/>
    <col min="10759" max="10759" width="19.85546875" style="37" customWidth="1"/>
    <col min="10760" max="10760" width="10.28515625" style="37" customWidth="1"/>
    <col min="10761" max="10761" width="18.28515625" style="37" customWidth="1"/>
    <col min="10762" max="10762" width="9.140625" style="37"/>
    <col min="10763" max="10763" width="6.28515625" style="37" customWidth="1"/>
    <col min="10764" max="11007" width="9.140625" style="37"/>
    <col min="11008" max="11008" width="4.85546875" style="37" customWidth="1"/>
    <col min="11009" max="11009" width="48.140625" style="37" customWidth="1"/>
    <col min="11010" max="11010" width="13.42578125" style="37" customWidth="1"/>
    <col min="11011" max="11011" width="6.28515625" style="37" customWidth="1"/>
    <col min="11012" max="11012" width="8" style="37" customWidth="1"/>
    <col min="11013" max="11013" width="9.28515625" style="37" customWidth="1"/>
    <col min="11014" max="11014" width="11.28515625" style="37" customWidth="1"/>
    <col min="11015" max="11015" width="19.85546875" style="37" customWidth="1"/>
    <col min="11016" max="11016" width="10.28515625" style="37" customWidth="1"/>
    <col min="11017" max="11017" width="18.28515625" style="37" customWidth="1"/>
    <col min="11018" max="11018" width="9.140625" style="37"/>
    <col min="11019" max="11019" width="6.28515625" style="37" customWidth="1"/>
    <col min="11020" max="11263" width="9.140625" style="37"/>
    <col min="11264" max="11264" width="4.85546875" style="37" customWidth="1"/>
    <col min="11265" max="11265" width="48.140625" style="37" customWidth="1"/>
    <col min="11266" max="11266" width="13.42578125" style="37" customWidth="1"/>
    <col min="11267" max="11267" width="6.28515625" style="37" customWidth="1"/>
    <col min="11268" max="11268" width="8" style="37" customWidth="1"/>
    <col min="11269" max="11269" width="9.28515625" style="37" customWidth="1"/>
    <col min="11270" max="11270" width="11.28515625" style="37" customWidth="1"/>
    <col min="11271" max="11271" width="19.85546875" style="37" customWidth="1"/>
    <col min="11272" max="11272" width="10.28515625" style="37" customWidth="1"/>
    <col min="11273" max="11273" width="18.28515625" style="37" customWidth="1"/>
    <col min="11274" max="11274" width="9.140625" style="37"/>
    <col min="11275" max="11275" width="6.28515625" style="37" customWidth="1"/>
    <col min="11276" max="11519" width="9.140625" style="37"/>
    <col min="11520" max="11520" width="4.85546875" style="37" customWidth="1"/>
    <col min="11521" max="11521" width="48.140625" style="37" customWidth="1"/>
    <col min="11522" max="11522" width="13.42578125" style="37" customWidth="1"/>
    <col min="11523" max="11523" width="6.28515625" style="37" customWidth="1"/>
    <col min="11524" max="11524" width="8" style="37" customWidth="1"/>
    <col min="11525" max="11525" width="9.28515625" style="37" customWidth="1"/>
    <col min="11526" max="11526" width="11.28515625" style="37" customWidth="1"/>
    <col min="11527" max="11527" width="19.85546875" style="37" customWidth="1"/>
    <col min="11528" max="11528" width="10.28515625" style="37" customWidth="1"/>
    <col min="11529" max="11529" width="18.28515625" style="37" customWidth="1"/>
    <col min="11530" max="11530" width="9.140625" style="37"/>
    <col min="11531" max="11531" width="6.28515625" style="37" customWidth="1"/>
    <col min="11532" max="11775" width="9.140625" style="37"/>
    <col min="11776" max="11776" width="4.85546875" style="37" customWidth="1"/>
    <col min="11777" max="11777" width="48.140625" style="37" customWidth="1"/>
    <col min="11778" max="11778" width="13.42578125" style="37" customWidth="1"/>
    <col min="11779" max="11779" width="6.28515625" style="37" customWidth="1"/>
    <col min="11780" max="11780" width="8" style="37" customWidth="1"/>
    <col min="11781" max="11781" width="9.28515625" style="37" customWidth="1"/>
    <col min="11782" max="11782" width="11.28515625" style="37" customWidth="1"/>
    <col min="11783" max="11783" width="19.85546875" style="37" customWidth="1"/>
    <col min="11784" max="11784" width="10.28515625" style="37" customWidth="1"/>
    <col min="11785" max="11785" width="18.28515625" style="37" customWidth="1"/>
    <col min="11786" max="11786" width="9.140625" style="37"/>
    <col min="11787" max="11787" width="6.28515625" style="37" customWidth="1"/>
    <col min="11788" max="12031" width="9.140625" style="37"/>
    <col min="12032" max="12032" width="4.85546875" style="37" customWidth="1"/>
    <col min="12033" max="12033" width="48.140625" style="37" customWidth="1"/>
    <col min="12034" max="12034" width="13.42578125" style="37" customWidth="1"/>
    <col min="12035" max="12035" width="6.28515625" style="37" customWidth="1"/>
    <col min="12036" max="12036" width="8" style="37" customWidth="1"/>
    <col min="12037" max="12037" width="9.28515625" style="37" customWidth="1"/>
    <col min="12038" max="12038" width="11.28515625" style="37" customWidth="1"/>
    <col min="12039" max="12039" width="19.85546875" style="37" customWidth="1"/>
    <col min="12040" max="12040" width="10.28515625" style="37" customWidth="1"/>
    <col min="12041" max="12041" width="18.28515625" style="37" customWidth="1"/>
    <col min="12042" max="12042" width="9.140625" style="37"/>
    <col min="12043" max="12043" width="6.28515625" style="37" customWidth="1"/>
    <col min="12044" max="12287" width="9.140625" style="37"/>
    <col min="12288" max="12288" width="4.85546875" style="37" customWidth="1"/>
    <col min="12289" max="12289" width="48.140625" style="37" customWidth="1"/>
    <col min="12290" max="12290" width="13.42578125" style="37" customWidth="1"/>
    <col min="12291" max="12291" width="6.28515625" style="37" customWidth="1"/>
    <col min="12292" max="12292" width="8" style="37" customWidth="1"/>
    <col min="12293" max="12293" width="9.28515625" style="37" customWidth="1"/>
    <col min="12294" max="12294" width="11.28515625" style="37" customWidth="1"/>
    <col min="12295" max="12295" width="19.85546875" style="37" customWidth="1"/>
    <col min="12296" max="12296" width="10.28515625" style="37" customWidth="1"/>
    <col min="12297" max="12297" width="18.28515625" style="37" customWidth="1"/>
    <col min="12298" max="12298" width="9.140625" style="37"/>
    <col min="12299" max="12299" width="6.28515625" style="37" customWidth="1"/>
    <col min="12300" max="12543" width="9.140625" style="37"/>
    <col min="12544" max="12544" width="4.85546875" style="37" customWidth="1"/>
    <col min="12545" max="12545" width="48.140625" style="37" customWidth="1"/>
    <col min="12546" max="12546" width="13.42578125" style="37" customWidth="1"/>
    <col min="12547" max="12547" width="6.28515625" style="37" customWidth="1"/>
    <col min="12548" max="12548" width="8" style="37" customWidth="1"/>
    <col min="12549" max="12549" width="9.28515625" style="37" customWidth="1"/>
    <col min="12550" max="12550" width="11.28515625" style="37" customWidth="1"/>
    <col min="12551" max="12551" width="19.85546875" style="37" customWidth="1"/>
    <col min="12552" max="12552" width="10.28515625" style="37" customWidth="1"/>
    <col min="12553" max="12553" width="18.28515625" style="37" customWidth="1"/>
    <col min="12554" max="12554" width="9.140625" style="37"/>
    <col min="12555" max="12555" width="6.28515625" style="37" customWidth="1"/>
    <col min="12556" max="12799" width="9.140625" style="37"/>
    <col min="12800" max="12800" width="4.85546875" style="37" customWidth="1"/>
    <col min="12801" max="12801" width="48.140625" style="37" customWidth="1"/>
    <col min="12802" max="12802" width="13.42578125" style="37" customWidth="1"/>
    <col min="12803" max="12803" width="6.28515625" style="37" customWidth="1"/>
    <col min="12804" max="12804" width="8" style="37" customWidth="1"/>
    <col min="12805" max="12805" width="9.28515625" style="37" customWidth="1"/>
    <col min="12806" max="12806" width="11.28515625" style="37" customWidth="1"/>
    <col min="12807" max="12807" width="19.85546875" style="37" customWidth="1"/>
    <col min="12808" max="12808" width="10.28515625" style="37" customWidth="1"/>
    <col min="12809" max="12809" width="18.28515625" style="37" customWidth="1"/>
    <col min="12810" max="12810" width="9.140625" style="37"/>
    <col min="12811" max="12811" width="6.28515625" style="37" customWidth="1"/>
    <col min="12812" max="13055" width="9.140625" style="37"/>
    <col min="13056" max="13056" width="4.85546875" style="37" customWidth="1"/>
    <col min="13057" max="13057" width="48.140625" style="37" customWidth="1"/>
    <col min="13058" max="13058" width="13.42578125" style="37" customWidth="1"/>
    <col min="13059" max="13059" width="6.28515625" style="37" customWidth="1"/>
    <col min="13060" max="13060" width="8" style="37" customWidth="1"/>
    <col min="13061" max="13061" width="9.28515625" style="37" customWidth="1"/>
    <col min="13062" max="13062" width="11.28515625" style="37" customWidth="1"/>
    <col min="13063" max="13063" width="19.85546875" style="37" customWidth="1"/>
    <col min="13064" max="13064" width="10.28515625" style="37" customWidth="1"/>
    <col min="13065" max="13065" width="18.28515625" style="37" customWidth="1"/>
    <col min="13066" max="13066" width="9.140625" style="37"/>
    <col min="13067" max="13067" width="6.28515625" style="37" customWidth="1"/>
    <col min="13068" max="13311" width="9.140625" style="37"/>
    <col min="13312" max="13312" width="4.85546875" style="37" customWidth="1"/>
    <col min="13313" max="13313" width="48.140625" style="37" customWidth="1"/>
    <col min="13314" max="13314" width="13.42578125" style="37" customWidth="1"/>
    <col min="13315" max="13315" width="6.28515625" style="37" customWidth="1"/>
    <col min="13316" max="13316" width="8" style="37" customWidth="1"/>
    <col min="13317" max="13317" width="9.28515625" style="37" customWidth="1"/>
    <col min="13318" max="13318" width="11.28515625" style="37" customWidth="1"/>
    <col min="13319" max="13319" width="19.85546875" style="37" customWidth="1"/>
    <col min="13320" max="13320" width="10.28515625" style="37" customWidth="1"/>
    <col min="13321" max="13321" width="18.28515625" style="37" customWidth="1"/>
    <col min="13322" max="13322" width="9.140625" style="37"/>
    <col min="13323" max="13323" width="6.28515625" style="37" customWidth="1"/>
    <col min="13324" max="13567" width="9.140625" style="37"/>
    <col min="13568" max="13568" width="4.85546875" style="37" customWidth="1"/>
    <col min="13569" max="13569" width="48.140625" style="37" customWidth="1"/>
    <col min="13570" max="13570" width="13.42578125" style="37" customWidth="1"/>
    <col min="13571" max="13571" width="6.28515625" style="37" customWidth="1"/>
    <col min="13572" max="13572" width="8" style="37" customWidth="1"/>
    <col min="13573" max="13573" width="9.28515625" style="37" customWidth="1"/>
    <col min="13574" max="13574" width="11.28515625" style="37" customWidth="1"/>
    <col min="13575" max="13575" width="19.85546875" style="37" customWidth="1"/>
    <col min="13576" max="13576" width="10.28515625" style="37" customWidth="1"/>
    <col min="13577" max="13577" width="18.28515625" style="37" customWidth="1"/>
    <col min="13578" max="13578" width="9.140625" style="37"/>
    <col min="13579" max="13579" width="6.28515625" style="37" customWidth="1"/>
    <col min="13580" max="13823" width="9.140625" style="37"/>
    <col min="13824" max="13824" width="4.85546875" style="37" customWidth="1"/>
    <col min="13825" max="13825" width="48.140625" style="37" customWidth="1"/>
    <col min="13826" max="13826" width="13.42578125" style="37" customWidth="1"/>
    <col min="13827" max="13827" width="6.28515625" style="37" customWidth="1"/>
    <col min="13828" max="13828" width="8" style="37" customWidth="1"/>
    <col min="13829" max="13829" width="9.28515625" style="37" customWidth="1"/>
    <col min="13830" max="13830" width="11.28515625" style="37" customWidth="1"/>
    <col min="13831" max="13831" width="19.85546875" style="37" customWidth="1"/>
    <col min="13832" max="13832" width="10.28515625" style="37" customWidth="1"/>
    <col min="13833" max="13833" width="18.28515625" style="37" customWidth="1"/>
    <col min="13834" max="13834" width="9.140625" style="37"/>
    <col min="13835" max="13835" width="6.28515625" style="37" customWidth="1"/>
    <col min="13836" max="14079" width="9.140625" style="37"/>
    <col min="14080" max="14080" width="4.85546875" style="37" customWidth="1"/>
    <col min="14081" max="14081" width="48.140625" style="37" customWidth="1"/>
    <col min="14082" max="14082" width="13.42578125" style="37" customWidth="1"/>
    <col min="14083" max="14083" width="6.28515625" style="37" customWidth="1"/>
    <col min="14084" max="14084" width="8" style="37" customWidth="1"/>
    <col min="14085" max="14085" width="9.28515625" style="37" customWidth="1"/>
    <col min="14086" max="14086" width="11.28515625" style="37" customWidth="1"/>
    <col min="14087" max="14087" width="19.85546875" style="37" customWidth="1"/>
    <col min="14088" max="14088" width="10.28515625" style="37" customWidth="1"/>
    <col min="14089" max="14089" width="18.28515625" style="37" customWidth="1"/>
    <col min="14090" max="14090" width="9.140625" style="37"/>
    <col min="14091" max="14091" width="6.28515625" style="37" customWidth="1"/>
    <col min="14092" max="14335" width="9.140625" style="37"/>
    <col min="14336" max="14336" width="4.85546875" style="37" customWidth="1"/>
    <col min="14337" max="14337" width="48.140625" style="37" customWidth="1"/>
    <col min="14338" max="14338" width="13.42578125" style="37" customWidth="1"/>
    <col min="14339" max="14339" width="6.28515625" style="37" customWidth="1"/>
    <col min="14340" max="14340" width="8" style="37" customWidth="1"/>
    <col min="14341" max="14341" width="9.28515625" style="37" customWidth="1"/>
    <col min="14342" max="14342" width="11.28515625" style="37" customWidth="1"/>
    <col min="14343" max="14343" width="19.85546875" style="37" customWidth="1"/>
    <col min="14344" max="14344" width="10.28515625" style="37" customWidth="1"/>
    <col min="14345" max="14345" width="18.28515625" style="37" customWidth="1"/>
    <col min="14346" max="14346" width="9.140625" style="37"/>
    <col min="14347" max="14347" width="6.28515625" style="37" customWidth="1"/>
    <col min="14348" max="14591" width="9.140625" style="37"/>
    <col min="14592" max="14592" width="4.85546875" style="37" customWidth="1"/>
    <col min="14593" max="14593" width="48.140625" style="37" customWidth="1"/>
    <col min="14594" max="14594" width="13.42578125" style="37" customWidth="1"/>
    <col min="14595" max="14595" width="6.28515625" style="37" customWidth="1"/>
    <col min="14596" max="14596" width="8" style="37" customWidth="1"/>
    <col min="14597" max="14597" width="9.28515625" style="37" customWidth="1"/>
    <col min="14598" max="14598" width="11.28515625" style="37" customWidth="1"/>
    <col min="14599" max="14599" width="19.85546875" style="37" customWidth="1"/>
    <col min="14600" max="14600" width="10.28515625" style="37" customWidth="1"/>
    <col min="14601" max="14601" width="18.28515625" style="37" customWidth="1"/>
    <col min="14602" max="14602" width="9.140625" style="37"/>
    <col min="14603" max="14603" width="6.28515625" style="37" customWidth="1"/>
    <col min="14604" max="14847" width="9.140625" style="37"/>
    <col min="14848" max="14848" width="4.85546875" style="37" customWidth="1"/>
    <col min="14849" max="14849" width="48.140625" style="37" customWidth="1"/>
    <col min="14850" max="14850" width="13.42578125" style="37" customWidth="1"/>
    <col min="14851" max="14851" width="6.28515625" style="37" customWidth="1"/>
    <col min="14852" max="14852" width="8" style="37" customWidth="1"/>
    <col min="14853" max="14853" width="9.28515625" style="37" customWidth="1"/>
    <col min="14854" max="14854" width="11.28515625" style="37" customWidth="1"/>
    <col min="14855" max="14855" width="19.85546875" style="37" customWidth="1"/>
    <col min="14856" max="14856" width="10.28515625" style="37" customWidth="1"/>
    <col min="14857" max="14857" width="18.28515625" style="37" customWidth="1"/>
    <col min="14858" max="14858" width="9.140625" style="37"/>
    <col min="14859" max="14859" width="6.28515625" style="37" customWidth="1"/>
    <col min="14860" max="15103" width="9.140625" style="37"/>
    <col min="15104" max="15104" width="4.85546875" style="37" customWidth="1"/>
    <col min="15105" max="15105" width="48.140625" style="37" customWidth="1"/>
    <col min="15106" max="15106" width="13.42578125" style="37" customWidth="1"/>
    <col min="15107" max="15107" width="6.28515625" style="37" customWidth="1"/>
    <col min="15108" max="15108" width="8" style="37" customWidth="1"/>
    <col min="15109" max="15109" width="9.28515625" style="37" customWidth="1"/>
    <col min="15110" max="15110" width="11.28515625" style="37" customWidth="1"/>
    <col min="15111" max="15111" width="19.85546875" style="37" customWidth="1"/>
    <col min="15112" max="15112" width="10.28515625" style="37" customWidth="1"/>
    <col min="15113" max="15113" width="18.28515625" style="37" customWidth="1"/>
    <col min="15114" max="15114" width="9.140625" style="37"/>
    <col min="15115" max="15115" width="6.28515625" style="37" customWidth="1"/>
    <col min="15116" max="15359" width="9.140625" style="37"/>
    <col min="15360" max="15360" width="4.85546875" style="37" customWidth="1"/>
    <col min="15361" max="15361" width="48.140625" style="37" customWidth="1"/>
    <col min="15362" max="15362" width="13.42578125" style="37" customWidth="1"/>
    <col min="15363" max="15363" width="6.28515625" style="37" customWidth="1"/>
    <col min="15364" max="15364" width="8" style="37" customWidth="1"/>
    <col min="15365" max="15365" width="9.28515625" style="37" customWidth="1"/>
    <col min="15366" max="15366" width="11.28515625" style="37" customWidth="1"/>
    <col min="15367" max="15367" width="19.85546875" style="37" customWidth="1"/>
    <col min="15368" max="15368" width="10.28515625" style="37" customWidth="1"/>
    <col min="15369" max="15369" width="18.28515625" style="37" customWidth="1"/>
    <col min="15370" max="15370" width="9.140625" style="37"/>
    <col min="15371" max="15371" width="6.28515625" style="37" customWidth="1"/>
    <col min="15372" max="15615" width="9.140625" style="37"/>
    <col min="15616" max="15616" width="4.85546875" style="37" customWidth="1"/>
    <col min="15617" max="15617" width="48.140625" style="37" customWidth="1"/>
    <col min="15618" max="15618" width="13.42578125" style="37" customWidth="1"/>
    <col min="15619" max="15619" width="6.28515625" style="37" customWidth="1"/>
    <col min="15620" max="15620" width="8" style="37" customWidth="1"/>
    <col min="15621" max="15621" width="9.28515625" style="37" customWidth="1"/>
    <col min="15622" max="15622" width="11.28515625" style="37" customWidth="1"/>
    <col min="15623" max="15623" width="19.85546875" style="37" customWidth="1"/>
    <col min="15624" max="15624" width="10.28515625" style="37" customWidth="1"/>
    <col min="15625" max="15625" width="18.28515625" style="37" customWidth="1"/>
    <col min="15626" max="15626" width="9.140625" style="37"/>
    <col min="15627" max="15627" width="6.28515625" style="37" customWidth="1"/>
    <col min="15628" max="15871" width="9.140625" style="37"/>
    <col min="15872" max="15872" width="4.85546875" style="37" customWidth="1"/>
    <col min="15873" max="15873" width="48.140625" style="37" customWidth="1"/>
    <col min="15874" max="15874" width="13.42578125" style="37" customWidth="1"/>
    <col min="15875" max="15875" width="6.28515625" style="37" customWidth="1"/>
    <col min="15876" max="15876" width="8" style="37" customWidth="1"/>
    <col min="15877" max="15877" width="9.28515625" style="37" customWidth="1"/>
    <col min="15878" max="15878" width="11.28515625" style="37" customWidth="1"/>
    <col min="15879" max="15879" width="19.85546875" style="37" customWidth="1"/>
    <col min="15880" max="15880" width="10.28515625" style="37" customWidth="1"/>
    <col min="15881" max="15881" width="18.28515625" style="37" customWidth="1"/>
    <col min="15882" max="15882" width="9.140625" style="37"/>
    <col min="15883" max="15883" width="6.28515625" style="37" customWidth="1"/>
    <col min="15884" max="16127" width="9.140625" style="37"/>
    <col min="16128" max="16128" width="4.85546875" style="37" customWidth="1"/>
    <col min="16129" max="16129" width="48.140625" style="37" customWidth="1"/>
    <col min="16130" max="16130" width="13.42578125" style="37" customWidth="1"/>
    <col min="16131" max="16131" width="6.28515625" style="37" customWidth="1"/>
    <col min="16132" max="16132" width="8" style="37" customWidth="1"/>
    <col min="16133" max="16133" width="9.28515625" style="37" customWidth="1"/>
    <col min="16134" max="16134" width="11.28515625" style="37" customWidth="1"/>
    <col min="16135" max="16135" width="19.85546875" style="37" customWidth="1"/>
    <col min="16136" max="16136" width="10.28515625" style="37" customWidth="1"/>
    <col min="16137" max="16137" width="18.28515625" style="37" customWidth="1"/>
    <col min="16138" max="16138" width="9.140625" style="37"/>
    <col min="16139" max="16139" width="6.28515625" style="37" customWidth="1"/>
    <col min="16140" max="16384" width="9.140625" style="37"/>
  </cols>
  <sheetData>
    <row r="1" spans="1:13" ht="20.25" customHeight="1">
      <c r="B1" s="1005" t="s">
        <v>177</v>
      </c>
      <c r="C1" s="1005"/>
      <c r="D1" s="137"/>
      <c r="E1" s="137"/>
      <c r="F1" s="137"/>
      <c r="G1" s="138"/>
      <c r="H1" s="139"/>
      <c r="I1" s="139"/>
      <c r="J1" s="139"/>
      <c r="K1" s="139"/>
    </row>
    <row r="2" spans="1:13" ht="15.75" customHeight="1">
      <c r="A2" s="140"/>
      <c r="B2" s="141"/>
      <c r="C2" s="141"/>
      <c r="D2" s="141"/>
      <c r="E2" s="141"/>
      <c r="F2" s="1015" t="s">
        <v>1</v>
      </c>
      <c r="G2" s="1015"/>
      <c r="H2" s="139"/>
      <c r="I2" s="139"/>
      <c r="J2" s="139"/>
      <c r="K2" s="139"/>
    </row>
    <row r="3" spans="1:13" ht="35.25" customHeight="1">
      <c r="B3" s="1016" t="s">
        <v>178</v>
      </c>
      <c r="C3" s="1016"/>
      <c r="D3" s="1016"/>
      <c r="E3" s="1016"/>
      <c r="F3" s="1016"/>
      <c r="G3" s="1016"/>
      <c r="H3" s="139"/>
      <c r="I3" s="139"/>
      <c r="J3" s="139"/>
      <c r="K3" s="139"/>
    </row>
    <row r="4" spans="1:13" ht="9.75" customHeight="1">
      <c r="A4" s="142"/>
      <c r="B4" s="142"/>
      <c r="C4" s="142"/>
      <c r="D4" s="142"/>
      <c r="E4" s="142"/>
      <c r="F4" s="142"/>
      <c r="G4" s="142"/>
      <c r="H4" s="139"/>
      <c r="I4" s="139"/>
      <c r="J4" s="139"/>
      <c r="K4" s="139"/>
    </row>
    <row r="5" spans="1:13" ht="33" customHeight="1">
      <c r="A5" s="1017" t="s">
        <v>85</v>
      </c>
      <c r="B5" s="1017" t="s">
        <v>4</v>
      </c>
      <c r="C5" s="1018" t="s">
        <v>5</v>
      </c>
      <c r="D5" s="1017" t="s">
        <v>6</v>
      </c>
      <c r="E5" s="1020" t="s">
        <v>179</v>
      </c>
      <c r="F5" s="1020"/>
      <c r="G5" s="1020"/>
      <c r="H5" s="143"/>
      <c r="I5" s="139"/>
      <c r="J5" s="139"/>
      <c r="K5" s="139"/>
    </row>
    <row r="6" spans="1:13" ht="17.25" customHeight="1">
      <c r="A6" s="1017"/>
      <c r="B6" s="1017"/>
      <c r="C6" s="1019"/>
      <c r="D6" s="1017"/>
      <c r="E6" s="630" t="s">
        <v>180</v>
      </c>
      <c r="F6" s="630" t="s">
        <v>11</v>
      </c>
      <c r="G6" s="630" t="s">
        <v>12</v>
      </c>
      <c r="H6" s="144"/>
      <c r="I6" s="144"/>
      <c r="J6" s="144"/>
      <c r="K6" s="144"/>
    </row>
    <row r="7" spans="1:13">
      <c r="A7" s="166">
        <v>1</v>
      </c>
      <c r="B7" s="166">
        <v>2</v>
      </c>
      <c r="C7" s="847">
        <v>3</v>
      </c>
      <c r="D7" s="166">
        <v>4</v>
      </c>
      <c r="E7" s="848">
        <v>5</v>
      </c>
      <c r="F7" s="848">
        <v>6</v>
      </c>
      <c r="G7" s="848">
        <v>7</v>
      </c>
      <c r="H7" s="145"/>
      <c r="I7" s="37" t="s">
        <v>176</v>
      </c>
    </row>
    <row r="8" spans="1:13" ht="32.25" customHeight="1">
      <c r="A8" s="146">
        <v>1</v>
      </c>
      <c r="B8" s="103" t="s">
        <v>181</v>
      </c>
      <c r="C8" s="104">
        <v>7130601958</v>
      </c>
      <c r="D8" s="105" t="s">
        <v>18</v>
      </c>
      <c r="E8" s="147">
        <v>482.3</v>
      </c>
      <c r="F8" s="148">
        <f>VLOOKUP(C8,'SOR RATE'!A:D,4,0)/1000</f>
        <v>61.892180000000003</v>
      </c>
      <c r="G8" s="148">
        <f>F8*E8</f>
        <v>29850.598414000004</v>
      </c>
      <c r="H8" s="46"/>
      <c r="I8" s="46"/>
      <c r="J8" s="46"/>
      <c r="K8" s="46"/>
      <c r="L8" s="46"/>
      <c r="M8" s="46"/>
    </row>
    <row r="9" spans="1:13" ht="17.25" customHeight="1">
      <c r="A9" s="149">
        <v>2</v>
      </c>
      <c r="B9" s="150" t="s">
        <v>21</v>
      </c>
      <c r="C9" s="146">
        <v>7130810595</v>
      </c>
      <c r="D9" s="151" t="s">
        <v>15</v>
      </c>
      <c r="E9" s="152">
        <v>1</v>
      </c>
      <c r="F9" s="148">
        <f>VLOOKUP(C9,'SOR RATE'!A:D,4,0)</f>
        <v>2875.02</v>
      </c>
      <c r="G9" s="148">
        <f>F9*E9</f>
        <v>2875.02</v>
      </c>
      <c r="H9" s="795"/>
      <c r="I9" s="144"/>
      <c r="J9" s="144"/>
    </row>
    <row r="10" spans="1:13" ht="17.25" customHeight="1">
      <c r="A10" s="1011">
        <v>3</v>
      </c>
      <c r="B10" s="150" t="s">
        <v>182</v>
      </c>
      <c r="C10" s="153"/>
      <c r="D10" s="154"/>
      <c r="E10" s="154"/>
      <c r="F10" s="148"/>
      <c r="G10" s="155"/>
      <c r="H10" s="796"/>
      <c r="I10" s="156"/>
    </row>
    <row r="11" spans="1:13" ht="17.25" customHeight="1">
      <c r="A11" s="1012"/>
      <c r="B11" s="103" t="s">
        <v>183</v>
      </c>
      <c r="C11" s="104">
        <v>7130810692</v>
      </c>
      <c r="D11" s="105" t="s">
        <v>24</v>
      </c>
      <c r="E11" s="152">
        <v>1</v>
      </c>
      <c r="F11" s="148">
        <f>VLOOKUP(C11,'SOR RATE'!A:D,4,0)</f>
        <v>402.58</v>
      </c>
      <c r="G11" s="148">
        <f t="shared" ref="G11" si="0">F11*E11</f>
        <v>402.58</v>
      </c>
      <c r="H11" s="796"/>
      <c r="I11" s="145"/>
      <c r="J11" s="145"/>
    </row>
    <row r="12" spans="1:13" ht="17.25" customHeight="1">
      <c r="A12" s="152">
        <v>4</v>
      </c>
      <c r="B12" s="150" t="s">
        <v>184</v>
      </c>
      <c r="C12" s="146">
        <v>7130810676</v>
      </c>
      <c r="D12" s="151" t="s">
        <v>15</v>
      </c>
      <c r="E12" s="152">
        <v>1</v>
      </c>
      <c r="F12" s="148">
        <f>VLOOKUP(C12,'SOR RATE'!A:D,4,0)</f>
        <v>478.35</v>
      </c>
      <c r="G12" s="148">
        <f>F12*E12</f>
        <v>478.35</v>
      </c>
      <c r="H12" s="797"/>
      <c r="I12" s="157"/>
      <c r="J12" s="157"/>
    </row>
    <row r="13" spans="1:13" ht="17.25" customHeight="1">
      <c r="A13" s="146">
        <v>5</v>
      </c>
      <c r="B13" s="150" t="s">
        <v>27</v>
      </c>
      <c r="C13" s="146">
        <v>7130870013</v>
      </c>
      <c r="D13" s="151" t="s">
        <v>100</v>
      </c>
      <c r="E13" s="152">
        <v>1</v>
      </c>
      <c r="F13" s="148">
        <f>VLOOKUP(C13,'SOR RATE'!A:D,4,0)</f>
        <v>145.56</v>
      </c>
      <c r="G13" s="148">
        <f>F13*E13</f>
        <v>145.56</v>
      </c>
      <c r="H13" s="798"/>
      <c r="I13" s="158"/>
      <c r="J13" s="145"/>
      <c r="K13" s="145"/>
    </row>
    <row r="14" spans="1:13" ht="17.25" customHeight="1">
      <c r="A14" s="149">
        <v>6</v>
      </c>
      <c r="B14" s="159" t="s">
        <v>28</v>
      </c>
      <c r="C14" s="104">
        <v>7130820009</v>
      </c>
      <c r="D14" s="160" t="s">
        <v>15</v>
      </c>
      <c r="E14" s="161">
        <v>3</v>
      </c>
      <c r="F14" s="148">
        <f>VLOOKUP(C14,'SOR RATE'!A:D,4,0)</f>
        <v>279.66000000000003</v>
      </c>
      <c r="G14" s="162">
        <f>F14*E14</f>
        <v>838.98</v>
      </c>
      <c r="H14" s="796"/>
      <c r="I14" s="46"/>
      <c r="J14" s="46"/>
    </row>
    <row r="15" spans="1:13" ht="46.5" customHeight="1">
      <c r="A15" s="146">
        <v>7</v>
      </c>
      <c r="B15" s="163" t="s">
        <v>185</v>
      </c>
      <c r="C15" s="146">
        <v>7130200202</v>
      </c>
      <c r="D15" s="151" t="s">
        <v>67</v>
      </c>
      <c r="E15" s="148">
        <v>0.65</v>
      </c>
      <c r="F15" s="148">
        <f>VLOOKUP(C15,'SOR RATE'!A:D,4,0)</f>
        <v>2970</v>
      </c>
      <c r="G15" s="148">
        <f>E15*F15</f>
        <v>1930.5</v>
      </c>
      <c r="H15" s="852" t="s">
        <v>38</v>
      </c>
      <c r="I15" s="164"/>
      <c r="J15" s="145"/>
    </row>
    <row r="16" spans="1:13" ht="17.25" customHeight="1">
      <c r="A16" s="149">
        <v>8</v>
      </c>
      <c r="B16" s="150" t="s">
        <v>39</v>
      </c>
      <c r="C16" s="146">
        <v>7130211158</v>
      </c>
      <c r="D16" s="151" t="s">
        <v>40</v>
      </c>
      <c r="E16" s="152">
        <v>1</v>
      </c>
      <c r="F16" s="148">
        <f>VLOOKUP(C16,'SOR RATE'!A:D,4,0)</f>
        <v>191.67</v>
      </c>
      <c r="G16" s="148">
        <f>F16*E16</f>
        <v>191.67</v>
      </c>
      <c r="H16" s="799"/>
      <c r="I16" s="145"/>
      <c r="J16" s="145"/>
    </row>
    <row r="17" spans="1:11" ht="17.25" customHeight="1">
      <c r="A17" s="149">
        <v>9</v>
      </c>
      <c r="B17" s="150" t="s">
        <v>41</v>
      </c>
      <c r="C17" s="146">
        <v>7130210809</v>
      </c>
      <c r="D17" s="151" t="s">
        <v>40</v>
      </c>
      <c r="E17" s="152">
        <v>1</v>
      </c>
      <c r="F17" s="148">
        <f>VLOOKUP(C17,'SOR RATE'!A:D,4,0)</f>
        <v>428.26</v>
      </c>
      <c r="G17" s="148">
        <f>F17*E17</f>
        <v>428.26</v>
      </c>
      <c r="H17" s="796"/>
    </row>
    <row r="18" spans="1:11" ht="17.25" customHeight="1">
      <c r="A18" s="149">
        <v>10</v>
      </c>
      <c r="B18" s="103" t="s">
        <v>42</v>
      </c>
      <c r="C18" s="104">
        <v>7130610206</v>
      </c>
      <c r="D18" s="151" t="s">
        <v>18</v>
      </c>
      <c r="E18" s="152">
        <v>2</v>
      </c>
      <c r="F18" s="148">
        <f>VLOOKUP(C18,'SOR RATE'!A:D,4,0)/1000</f>
        <v>94.802589999999995</v>
      </c>
      <c r="G18" s="148">
        <f>F18*E18</f>
        <v>189.60517999999999</v>
      </c>
      <c r="H18" s="45"/>
      <c r="I18" s="43"/>
      <c r="J18" s="44"/>
      <c r="K18" s="139"/>
    </row>
    <row r="19" spans="1:11" ht="17.25" customHeight="1">
      <c r="A19" s="149">
        <v>11</v>
      </c>
      <c r="B19" s="150" t="s">
        <v>143</v>
      </c>
      <c r="C19" s="146">
        <v>7130880041</v>
      </c>
      <c r="D19" s="151" t="s">
        <v>15</v>
      </c>
      <c r="E19" s="152">
        <v>1</v>
      </c>
      <c r="F19" s="148">
        <f>VLOOKUP(C19,'SOR RATE'!A:D,4,0)</f>
        <v>112.23</v>
      </c>
      <c r="G19" s="148">
        <f>F19*E19</f>
        <v>112.23</v>
      </c>
      <c r="H19" s="800"/>
      <c r="I19" s="139"/>
      <c r="J19" s="139"/>
      <c r="K19" s="139"/>
    </row>
    <row r="20" spans="1:11" ht="17.25" customHeight="1">
      <c r="A20" s="146">
        <v>12</v>
      </c>
      <c r="B20" s="150" t="s">
        <v>186</v>
      </c>
      <c r="C20" s="146">
        <v>7130830006</v>
      </c>
      <c r="D20" s="151" t="s">
        <v>18</v>
      </c>
      <c r="E20" s="148">
        <v>0.5</v>
      </c>
      <c r="F20" s="148">
        <f>VLOOKUP(C20,'SOR RATE'!A:D,4,0)</f>
        <v>190.34</v>
      </c>
      <c r="G20" s="148">
        <f>F20*E20</f>
        <v>95.17</v>
      </c>
      <c r="H20" s="800"/>
      <c r="I20" s="139"/>
      <c r="J20" s="139"/>
      <c r="K20" s="139"/>
    </row>
    <row r="21" spans="1:11" ht="18" customHeight="1">
      <c r="A21" s="1011">
        <v>13</v>
      </c>
      <c r="B21" s="163" t="s">
        <v>44</v>
      </c>
      <c r="C21" s="165"/>
      <c r="D21" s="151" t="s">
        <v>18</v>
      </c>
      <c r="E21" s="147">
        <v>2.5</v>
      </c>
      <c r="F21" s="148"/>
      <c r="G21" s="148"/>
      <c r="H21" s="796"/>
    </row>
    <row r="22" spans="1:11" ht="18" customHeight="1">
      <c r="A22" s="1013"/>
      <c r="B22" s="150" t="s">
        <v>110</v>
      </c>
      <c r="C22" s="146">
        <v>7130620609</v>
      </c>
      <c r="D22" s="160" t="s">
        <v>18</v>
      </c>
      <c r="E22" s="148">
        <v>0.5</v>
      </c>
      <c r="F22" s="148">
        <f>VLOOKUP(C22,'SOR RATE'!A:D,4,0)</f>
        <v>84.76</v>
      </c>
      <c r="G22" s="148">
        <f>F22*E22</f>
        <v>42.38</v>
      </c>
      <c r="H22" s="800"/>
      <c r="I22" s="139"/>
      <c r="J22" s="139"/>
      <c r="K22" s="139"/>
    </row>
    <row r="23" spans="1:11" ht="18" customHeight="1">
      <c r="A23" s="1013"/>
      <c r="B23" s="150" t="s">
        <v>45</v>
      </c>
      <c r="C23" s="146">
        <v>7130620614</v>
      </c>
      <c r="D23" s="160" t="s">
        <v>18</v>
      </c>
      <c r="E23" s="152">
        <v>1</v>
      </c>
      <c r="F23" s="148">
        <f>VLOOKUP(C23,'SOR RATE'!A:D,4,0)</f>
        <v>83.34</v>
      </c>
      <c r="G23" s="148">
        <f>F23*E23</f>
        <v>83.34</v>
      </c>
      <c r="H23" s="800"/>
      <c r="I23" s="139"/>
      <c r="J23" s="139"/>
      <c r="K23" s="139"/>
    </row>
    <row r="24" spans="1:11" ht="18" customHeight="1">
      <c r="A24" s="1013"/>
      <c r="B24" s="150" t="s">
        <v>46</v>
      </c>
      <c r="C24" s="146">
        <v>7130620619</v>
      </c>
      <c r="D24" s="160" t="s">
        <v>18</v>
      </c>
      <c r="E24" s="148"/>
      <c r="F24" s="148"/>
      <c r="G24" s="148"/>
      <c r="H24" s="800"/>
      <c r="J24" s="139"/>
      <c r="K24" s="139"/>
    </row>
    <row r="25" spans="1:11" ht="18" customHeight="1">
      <c r="A25" s="1013"/>
      <c r="B25" s="150" t="s">
        <v>47</v>
      </c>
      <c r="C25" s="146">
        <v>7130620625</v>
      </c>
      <c r="D25" s="160" t="s">
        <v>18</v>
      </c>
      <c r="E25" s="152">
        <f>10/10</f>
        <v>1</v>
      </c>
      <c r="F25" s="148">
        <f>VLOOKUP(C25,'SOR RATE'!A:D,4,0)</f>
        <v>81.93</v>
      </c>
      <c r="G25" s="148">
        <f>F25*E25</f>
        <v>81.93</v>
      </c>
      <c r="H25" s="800"/>
      <c r="I25" s="139"/>
      <c r="J25" s="139"/>
      <c r="K25" s="139"/>
    </row>
    <row r="26" spans="1:11" ht="18" customHeight="1">
      <c r="A26" s="1014"/>
      <c r="B26" s="150" t="s">
        <v>48</v>
      </c>
      <c r="C26" s="146">
        <v>7130620627</v>
      </c>
      <c r="D26" s="160" t="s">
        <v>18</v>
      </c>
      <c r="E26" s="148"/>
      <c r="F26" s="148"/>
      <c r="G26" s="148"/>
      <c r="H26" s="800"/>
      <c r="I26" s="139"/>
      <c r="J26" s="139"/>
      <c r="K26" s="139"/>
    </row>
    <row r="27" spans="1:11" ht="18" customHeight="1">
      <c r="A27" s="166">
        <v>14</v>
      </c>
      <c r="B27" s="111" t="s">
        <v>62</v>
      </c>
      <c r="C27" s="167"/>
      <c r="D27" s="168"/>
      <c r="E27" s="630"/>
      <c r="F27" s="630"/>
      <c r="G27" s="630">
        <f>SUM(G8:G26)</f>
        <v>37746.173594</v>
      </c>
      <c r="H27" s="801"/>
      <c r="I27" s="169"/>
      <c r="J27" s="169"/>
      <c r="K27" s="169"/>
    </row>
    <row r="28" spans="1:11" ht="17.25" customHeight="1">
      <c r="A28" s="166">
        <v>15</v>
      </c>
      <c r="B28" s="111" t="s">
        <v>63</v>
      </c>
      <c r="C28" s="167"/>
      <c r="D28" s="168"/>
      <c r="E28" s="630"/>
      <c r="F28" s="630"/>
      <c r="G28" s="630">
        <f>G27/1.18</f>
        <v>31988.282706779664</v>
      </c>
      <c r="H28" s="801"/>
      <c r="I28" s="169"/>
      <c r="J28" s="169"/>
      <c r="K28" s="169"/>
    </row>
    <row r="29" spans="1:11" ht="17.25" customHeight="1">
      <c r="A29" s="146">
        <v>16</v>
      </c>
      <c r="B29" s="103" t="s">
        <v>1823</v>
      </c>
      <c r="C29" s="170"/>
      <c r="D29" s="170"/>
      <c r="E29" s="170"/>
      <c r="F29" s="146">
        <v>7.4999999999999997E-2</v>
      </c>
      <c r="G29" s="148">
        <f>G28*F29</f>
        <v>2399.1212030084748</v>
      </c>
      <c r="H29" s="851" t="s">
        <v>68</v>
      </c>
      <c r="I29" s="139"/>
      <c r="J29" s="139"/>
      <c r="K29" s="139"/>
    </row>
    <row r="30" spans="1:11" ht="17.25" customHeight="1">
      <c r="A30" s="146">
        <v>17</v>
      </c>
      <c r="B30" s="118" t="s">
        <v>66</v>
      </c>
      <c r="C30" s="170"/>
      <c r="D30" s="151" t="s">
        <v>67</v>
      </c>
      <c r="E30" s="148">
        <v>0.65</v>
      </c>
      <c r="F30" s="119">
        <f>693.78*1.037</f>
        <v>719.44985999999994</v>
      </c>
      <c r="G30" s="148">
        <f>F30*E30</f>
        <v>467.64240899999999</v>
      </c>
      <c r="H30" s="120"/>
      <c r="I30" s="139"/>
      <c r="J30" s="139"/>
      <c r="K30" s="139"/>
    </row>
    <row r="31" spans="1:11" ht="18" customHeight="1">
      <c r="A31" s="146">
        <v>18</v>
      </c>
      <c r="B31" s="150" t="s">
        <v>187</v>
      </c>
      <c r="C31" s="170"/>
      <c r="D31" s="171"/>
      <c r="E31" s="148"/>
      <c r="F31" s="148"/>
      <c r="G31" s="148">
        <v>3845.27</v>
      </c>
      <c r="H31" s="802"/>
      <c r="I31" s="139"/>
      <c r="J31" s="139"/>
      <c r="K31" s="139"/>
    </row>
    <row r="32" spans="1:11" ht="18" customHeight="1">
      <c r="A32" s="146">
        <v>19</v>
      </c>
      <c r="B32" s="617" t="s">
        <v>1816</v>
      </c>
      <c r="C32" s="170"/>
      <c r="D32" s="160"/>
      <c r="E32" s="148"/>
      <c r="F32" s="148"/>
      <c r="G32" s="102"/>
      <c r="H32" s="851" t="s">
        <v>68</v>
      </c>
      <c r="I32" s="52"/>
      <c r="J32" s="139"/>
      <c r="K32" s="139"/>
    </row>
    <row r="33" spans="1:11" s="3" customFormat="1" ht="19.5" customHeight="1">
      <c r="A33" s="286" t="s">
        <v>69</v>
      </c>
      <c r="B33" s="285" t="s">
        <v>1672</v>
      </c>
      <c r="C33" s="614"/>
      <c r="D33" s="615"/>
      <c r="E33" s="289"/>
      <c r="F33" s="289">
        <v>0.02</v>
      </c>
      <c r="G33" s="616">
        <f>G28*F33</f>
        <v>639.76565413559331</v>
      </c>
      <c r="H33" s="851" t="s">
        <v>1815</v>
      </c>
    </row>
    <row r="34" spans="1:11" s="3" customFormat="1" ht="19.5" customHeight="1">
      <c r="A34" s="286" t="s">
        <v>71</v>
      </c>
      <c r="B34" s="285" t="s">
        <v>1673</v>
      </c>
      <c r="C34" s="286"/>
      <c r="D34" s="287"/>
      <c r="E34" s="292"/>
      <c r="F34" s="292">
        <v>0.03</v>
      </c>
      <c r="G34" s="313">
        <f>G28*F34</f>
        <v>959.64848120338991</v>
      </c>
      <c r="H34" s="851" t="s">
        <v>1815</v>
      </c>
    </row>
    <row r="35" spans="1:11" s="3" customFormat="1" ht="19.5" customHeight="1">
      <c r="A35" s="286" t="s">
        <v>72</v>
      </c>
      <c r="B35" s="285" t="s">
        <v>1674</v>
      </c>
      <c r="C35" s="286"/>
      <c r="D35" s="287"/>
      <c r="E35" s="292"/>
      <c r="F35" s="292">
        <v>0.04</v>
      </c>
      <c r="G35" s="313">
        <f>G28*F35</f>
        <v>1279.5313082711866</v>
      </c>
      <c r="H35" s="851" t="s">
        <v>1815</v>
      </c>
    </row>
    <row r="36" spans="1:11" ht="45.75" customHeight="1">
      <c r="A36" s="606">
        <v>20</v>
      </c>
      <c r="B36" s="285" t="s">
        <v>1671</v>
      </c>
      <c r="C36" s="607"/>
      <c r="D36" s="608"/>
      <c r="E36" s="609"/>
      <c r="F36" s="609"/>
      <c r="G36" s="610">
        <f>(G28+G29+G30+G31+G33)*0.125</f>
        <v>4917.5102466154658</v>
      </c>
      <c r="H36" s="851" t="s">
        <v>68</v>
      </c>
      <c r="I36" s="52"/>
      <c r="J36" s="139"/>
      <c r="K36" s="139"/>
    </row>
    <row r="37" spans="1:11" ht="31.5" customHeight="1">
      <c r="A37" s="168">
        <v>21</v>
      </c>
      <c r="B37" s="128" t="s">
        <v>1853</v>
      </c>
      <c r="C37" s="170"/>
      <c r="D37" s="160"/>
      <c r="E37" s="148"/>
      <c r="F37" s="148"/>
      <c r="G37" s="102">
        <f>G28+G29+G30+G31+G33+G36</f>
        <v>44257.59221953919</v>
      </c>
      <c r="H37" s="851" t="s">
        <v>68</v>
      </c>
      <c r="I37" s="139"/>
      <c r="J37" s="139"/>
      <c r="K37" s="139"/>
    </row>
    <row r="38" spans="1:11" ht="18.75" customHeight="1">
      <c r="A38" s="146">
        <v>22</v>
      </c>
      <c r="B38" s="103" t="s">
        <v>1854</v>
      </c>
      <c r="C38" s="170"/>
      <c r="D38" s="160"/>
      <c r="E38" s="148"/>
      <c r="F38" s="148">
        <v>0.09</v>
      </c>
      <c r="G38" s="148">
        <f>G37*F38</f>
        <v>3983.183299758527</v>
      </c>
      <c r="H38" s="800"/>
      <c r="I38" s="139"/>
      <c r="J38" s="139"/>
      <c r="K38" s="139"/>
    </row>
    <row r="39" spans="1:11" ht="18.75" customHeight="1">
      <c r="A39" s="146">
        <v>23</v>
      </c>
      <c r="B39" s="103" t="s">
        <v>1855</v>
      </c>
      <c r="C39" s="170"/>
      <c r="D39" s="160"/>
      <c r="E39" s="148"/>
      <c r="F39" s="148">
        <v>0.09</v>
      </c>
      <c r="G39" s="148">
        <f>G37*F39</f>
        <v>3983.183299758527</v>
      </c>
      <c r="H39" s="800"/>
      <c r="I39" s="139"/>
      <c r="J39" s="139"/>
      <c r="K39" s="139"/>
    </row>
    <row r="40" spans="1:11" ht="26.25" customHeight="1">
      <c r="A40" s="146">
        <v>24</v>
      </c>
      <c r="B40" s="103" t="s">
        <v>1856</v>
      </c>
      <c r="C40" s="170"/>
      <c r="D40" s="160"/>
      <c r="E40" s="148"/>
      <c r="F40" s="148"/>
      <c r="G40" s="630">
        <f>G37+G38+G39</f>
        <v>52223.95881905625</v>
      </c>
      <c r="H40" s="800"/>
      <c r="I40" s="139"/>
      <c r="J40" s="139"/>
      <c r="K40" s="139"/>
    </row>
    <row r="41" spans="1:11" ht="33.75" customHeight="1">
      <c r="A41" s="168">
        <v>25</v>
      </c>
      <c r="B41" s="128" t="s">
        <v>79</v>
      </c>
      <c r="C41" s="803"/>
      <c r="D41" s="804"/>
      <c r="E41" s="805"/>
      <c r="F41" s="805"/>
      <c r="G41" s="630">
        <f>ROUND(G40,0)</f>
        <v>52224</v>
      </c>
      <c r="H41" s="800"/>
      <c r="I41" s="139"/>
      <c r="J41" s="172"/>
      <c r="K41" s="139"/>
    </row>
    <row r="42" spans="1:11" ht="15" customHeight="1">
      <c r="A42" s="972" t="s">
        <v>80</v>
      </c>
      <c r="B42" s="972"/>
      <c r="C42" s="641"/>
      <c r="D42" s="642"/>
      <c r="E42" s="252"/>
      <c r="F42" s="252"/>
      <c r="G42" s="252"/>
      <c r="H42" s="252"/>
      <c r="I42" s="139"/>
      <c r="J42" s="172"/>
      <c r="K42" s="139"/>
    </row>
    <row r="43" spans="1:11" ht="42.75" customHeight="1">
      <c r="A43" s="916">
        <v>1</v>
      </c>
      <c r="B43" s="1009" t="s">
        <v>81</v>
      </c>
      <c r="C43" s="1009"/>
      <c r="D43" s="1009"/>
      <c r="E43" s="1009"/>
      <c r="F43" s="1009"/>
      <c r="G43" s="1009"/>
      <c r="H43" s="856"/>
    </row>
    <row r="44" spans="1:11" ht="15" customHeight="1">
      <c r="A44" s="641">
        <v>2</v>
      </c>
      <c r="B44" s="1010" t="s">
        <v>83</v>
      </c>
      <c r="C44" s="1010"/>
      <c r="D44" s="1010"/>
      <c r="E44" s="1010"/>
      <c r="F44" s="1010"/>
      <c r="G44" s="1010"/>
      <c r="H44" s="18"/>
    </row>
    <row r="45" spans="1:11">
      <c r="A45" s="806"/>
      <c r="B45" s="796"/>
      <c r="C45" s="796"/>
      <c r="D45" s="796"/>
      <c r="E45" s="796"/>
      <c r="F45" s="796"/>
      <c r="G45" s="796"/>
      <c r="H45" s="796"/>
    </row>
  </sheetData>
  <mergeCells count="13">
    <mergeCell ref="B1:C1"/>
    <mergeCell ref="F2:G2"/>
    <mergeCell ref="B3:G3"/>
    <mergeCell ref="A5:A6"/>
    <mergeCell ref="B5:B6"/>
    <mergeCell ref="C5:C6"/>
    <mergeCell ref="D5:D6"/>
    <mergeCell ref="E5:G5"/>
    <mergeCell ref="A42:B42"/>
    <mergeCell ref="B43:G43"/>
    <mergeCell ref="B44:G44"/>
    <mergeCell ref="A10:A11"/>
    <mergeCell ref="A21:A26"/>
  </mergeCells>
  <conditionalFormatting sqref="B27">
    <cfRule type="cellIs" dxfId="17" priority="2" stopIfTrue="1" operator="equal">
      <formula>"?"</formula>
    </cfRule>
  </conditionalFormatting>
  <conditionalFormatting sqref="B28">
    <cfRule type="cellIs" dxfId="16" priority="1" stopIfTrue="1" operator="equal">
      <formula>"?"</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workbookViewId="0">
      <pane xSplit="3" ySplit="8" topLeftCell="D27" activePane="bottomRight" state="frozen"/>
      <selection pane="topRight" activeCell="D1" sqref="D1"/>
      <selection pane="bottomLeft" activeCell="A9" sqref="A9"/>
      <selection pane="bottomRight" activeCell="G35" sqref="G35"/>
    </sheetView>
  </sheetViews>
  <sheetFormatPr defaultRowHeight="12.75"/>
  <cols>
    <col min="1" max="1" width="4.42578125" style="173" customWidth="1"/>
    <col min="2" max="2" width="50.42578125" style="175" customWidth="1"/>
    <col min="3" max="3" width="12.28515625" style="173" customWidth="1"/>
    <col min="4" max="4" width="6" style="175" customWidth="1"/>
    <col min="5" max="5" width="5.7109375" style="175" customWidth="1"/>
    <col min="6" max="6" width="9.85546875" style="175" customWidth="1"/>
    <col min="7" max="7" width="12.28515625" style="175" customWidth="1"/>
    <col min="8" max="8" width="19.28515625" style="175" customWidth="1"/>
    <col min="9" max="9" width="16.140625" style="175" customWidth="1"/>
    <col min="10" max="10" width="7.7109375" style="175" customWidth="1"/>
    <col min="11" max="11" width="9.5703125" style="175" customWidth="1"/>
    <col min="12" max="255" width="9.140625" style="175"/>
    <col min="256" max="256" width="4.42578125" style="175" customWidth="1"/>
    <col min="257" max="257" width="50.42578125" style="175" customWidth="1"/>
    <col min="258" max="258" width="12.28515625" style="175" customWidth="1"/>
    <col min="259" max="259" width="6" style="175" customWidth="1"/>
    <col min="260" max="260" width="5.7109375" style="175" customWidth="1"/>
    <col min="261" max="261" width="9.85546875" style="175" customWidth="1"/>
    <col min="262" max="262" width="12.28515625" style="175" customWidth="1"/>
    <col min="263" max="263" width="20.85546875" style="175" customWidth="1"/>
    <col min="264" max="264" width="10.7109375" style="175" customWidth="1"/>
    <col min="265" max="265" width="16.140625" style="175" customWidth="1"/>
    <col min="266" max="511" width="9.140625" style="175"/>
    <col min="512" max="512" width="4.42578125" style="175" customWidth="1"/>
    <col min="513" max="513" width="50.42578125" style="175" customWidth="1"/>
    <col min="514" max="514" width="12.28515625" style="175" customWidth="1"/>
    <col min="515" max="515" width="6" style="175" customWidth="1"/>
    <col min="516" max="516" width="5.7109375" style="175" customWidth="1"/>
    <col min="517" max="517" width="9.85546875" style="175" customWidth="1"/>
    <col min="518" max="518" width="12.28515625" style="175" customWidth="1"/>
    <col min="519" max="519" width="20.85546875" style="175" customWidth="1"/>
    <col min="520" max="520" width="10.7109375" style="175" customWidth="1"/>
    <col min="521" max="521" width="16.140625" style="175" customWidth="1"/>
    <col min="522" max="767" width="9.140625" style="175"/>
    <col min="768" max="768" width="4.42578125" style="175" customWidth="1"/>
    <col min="769" max="769" width="50.42578125" style="175" customWidth="1"/>
    <col min="770" max="770" width="12.28515625" style="175" customWidth="1"/>
    <col min="771" max="771" width="6" style="175" customWidth="1"/>
    <col min="772" max="772" width="5.7109375" style="175" customWidth="1"/>
    <col min="773" max="773" width="9.85546875" style="175" customWidth="1"/>
    <col min="774" max="774" width="12.28515625" style="175" customWidth="1"/>
    <col min="775" max="775" width="20.85546875" style="175" customWidth="1"/>
    <col min="776" max="776" width="10.7109375" style="175" customWidth="1"/>
    <col min="777" max="777" width="16.140625" style="175" customWidth="1"/>
    <col min="778" max="1023" width="9.140625" style="175"/>
    <col min="1024" max="1024" width="4.42578125" style="175" customWidth="1"/>
    <col min="1025" max="1025" width="50.42578125" style="175" customWidth="1"/>
    <col min="1026" max="1026" width="12.28515625" style="175" customWidth="1"/>
    <col min="1027" max="1027" width="6" style="175" customWidth="1"/>
    <col min="1028" max="1028" width="5.7109375" style="175" customWidth="1"/>
    <col min="1029" max="1029" width="9.85546875" style="175" customWidth="1"/>
    <col min="1030" max="1030" width="12.28515625" style="175" customWidth="1"/>
    <col min="1031" max="1031" width="20.85546875" style="175" customWidth="1"/>
    <col min="1032" max="1032" width="10.7109375" style="175" customWidth="1"/>
    <col min="1033" max="1033" width="16.140625" style="175" customWidth="1"/>
    <col min="1034" max="1279" width="9.140625" style="175"/>
    <col min="1280" max="1280" width="4.42578125" style="175" customWidth="1"/>
    <col min="1281" max="1281" width="50.42578125" style="175" customWidth="1"/>
    <col min="1282" max="1282" width="12.28515625" style="175" customWidth="1"/>
    <col min="1283" max="1283" width="6" style="175" customWidth="1"/>
    <col min="1284" max="1284" width="5.7109375" style="175" customWidth="1"/>
    <col min="1285" max="1285" width="9.85546875" style="175" customWidth="1"/>
    <col min="1286" max="1286" width="12.28515625" style="175" customWidth="1"/>
    <col min="1287" max="1287" width="20.85546875" style="175" customWidth="1"/>
    <col min="1288" max="1288" width="10.7109375" style="175" customWidth="1"/>
    <col min="1289" max="1289" width="16.140625" style="175" customWidth="1"/>
    <col min="1290" max="1535" width="9.140625" style="175"/>
    <col min="1536" max="1536" width="4.42578125" style="175" customWidth="1"/>
    <col min="1537" max="1537" width="50.42578125" style="175" customWidth="1"/>
    <col min="1538" max="1538" width="12.28515625" style="175" customWidth="1"/>
    <col min="1539" max="1539" width="6" style="175" customWidth="1"/>
    <col min="1540" max="1540" width="5.7109375" style="175" customWidth="1"/>
    <col min="1541" max="1541" width="9.85546875" style="175" customWidth="1"/>
    <col min="1542" max="1542" width="12.28515625" style="175" customWidth="1"/>
    <col min="1543" max="1543" width="20.85546875" style="175" customWidth="1"/>
    <col min="1544" max="1544" width="10.7109375" style="175" customWidth="1"/>
    <col min="1545" max="1545" width="16.140625" style="175" customWidth="1"/>
    <col min="1546" max="1791" width="9.140625" style="175"/>
    <col min="1792" max="1792" width="4.42578125" style="175" customWidth="1"/>
    <col min="1793" max="1793" width="50.42578125" style="175" customWidth="1"/>
    <col min="1794" max="1794" width="12.28515625" style="175" customWidth="1"/>
    <col min="1795" max="1795" width="6" style="175" customWidth="1"/>
    <col min="1796" max="1796" width="5.7109375" style="175" customWidth="1"/>
    <col min="1797" max="1797" width="9.85546875" style="175" customWidth="1"/>
    <col min="1798" max="1798" width="12.28515625" style="175" customWidth="1"/>
    <col min="1799" max="1799" width="20.85546875" style="175" customWidth="1"/>
    <col min="1800" max="1800" width="10.7109375" style="175" customWidth="1"/>
    <col min="1801" max="1801" width="16.140625" style="175" customWidth="1"/>
    <col min="1802" max="2047" width="9.140625" style="175"/>
    <col min="2048" max="2048" width="4.42578125" style="175" customWidth="1"/>
    <col min="2049" max="2049" width="50.42578125" style="175" customWidth="1"/>
    <col min="2050" max="2050" width="12.28515625" style="175" customWidth="1"/>
    <col min="2051" max="2051" width="6" style="175" customWidth="1"/>
    <col min="2052" max="2052" width="5.7109375" style="175" customWidth="1"/>
    <col min="2053" max="2053" width="9.85546875" style="175" customWidth="1"/>
    <col min="2054" max="2054" width="12.28515625" style="175" customWidth="1"/>
    <col min="2055" max="2055" width="20.85546875" style="175" customWidth="1"/>
    <col min="2056" max="2056" width="10.7109375" style="175" customWidth="1"/>
    <col min="2057" max="2057" width="16.140625" style="175" customWidth="1"/>
    <col min="2058" max="2303" width="9.140625" style="175"/>
    <col min="2304" max="2304" width="4.42578125" style="175" customWidth="1"/>
    <col min="2305" max="2305" width="50.42578125" style="175" customWidth="1"/>
    <col min="2306" max="2306" width="12.28515625" style="175" customWidth="1"/>
    <col min="2307" max="2307" width="6" style="175" customWidth="1"/>
    <col min="2308" max="2308" width="5.7109375" style="175" customWidth="1"/>
    <col min="2309" max="2309" width="9.85546875" style="175" customWidth="1"/>
    <col min="2310" max="2310" width="12.28515625" style="175" customWidth="1"/>
    <col min="2311" max="2311" width="20.85546875" style="175" customWidth="1"/>
    <col min="2312" max="2312" width="10.7109375" style="175" customWidth="1"/>
    <col min="2313" max="2313" width="16.140625" style="175" customWidth="1"/>
    <col min="2314" max="2559" width="9.140625" style="175"/>
    <col min="2560" max="2560" width="4.42578125" style="175" customWidth="1"/>
    <col min="2561" max="2561" width="50.42578125" style="175" customWidth="1"/>
    <col min="2562" max="2562" width="12.28515625" style="175" customWidth="1"/>
    <col min="2563" max="2563" width="6" style="175" customWidth="1"/>
    <col min="2564" max="2564" width="5.7109375" style="175" customWidth="1"/>
    <col min="2565" max="2565" width="9.85546875" style="175" customWidth="1"/>
    <col min="2566" max="2566" width="12.28515625" style="175" customWidth="1"/>
    <col min="2567" max="2567" width="20.85546875" style="175" customWidth="1"/>
    <col min="2568" max="2568" width="10.7109375" style="175" customWidth="1"/>
    <col min="2569" max="2569" width="16.140625" style="175" customWidth="1"/>
    <col min="2570" max="2815" width="9.140625" style="175"/>
    <col min="2816" max="2816" width="4.42578125" style="175" customWidth="1"/>
    <col min="2817" max="2817" width="50.42578125" style="175" customWidth="1"/>
    <col min="2818" max="2818" width="12.28515625" style="175" customWidth="1"/>
    <col min="2819" max="2819" width="6" style="175" customWidth="1"/>
    <col min="2820" max="2820" width="5.7109375" style="175" customWidth="1"/>
    <col min="2821" max="2821" width="9.85546875" style="175" customWidth="1"/>
    <col min="2822" max="2822" width="12.28515625" style="175" customWidth="1"/>
    <col min="2823" max="2823" width="20.85546875" style="175" customWidth="1"/>
    <col min="2824" max="2824" width="10.7109375" style="175" customWidth="1"/>
    <col min="2825" max="2825" width="16.140625" style="175" customWidth="1"/>
    <col min="2826" max="3071" width="9.140625" style="175"/>
    <col min="3072" max="3072" width="4.42578125" style="175" customWidth="1"/>
    <col min="3073" max="3073" width="50.42578125" style="175" customWidth="1"/>
    <col min="3074" max="3074" width="12.28515625" style="175" customWidth="1"/>
    <col min="3075" max="3075" width="6" style="175" customWidth="1"/>
    <col min="3076" max="3076" width="5.7109375" style="175" customWidth="1"/>
    <col min="3077" max="3077" width="9.85546875" style="175" customWidth="1"/>
    <col min="3078" max="3078" width="12.28515625" style="175" customWidth="1"/>
    <col min="3079" max="3079" width="20.85546875" style="175" customWidth="1"/>
    <col min="3080" max="3080" width="10.7109375" style="175" customWidth="1"/>
    <col min="3081" max="3081" width="16.140625" style="175" customWidth="1"/>
    <col min="3082" max="3327" width="9.140625" style="175"/>
    <col min="3328" max="3328" width="4.42578125" style="175" customWidth="1"/>
    <col min="3329" max="3329" width="50.42578125" style="175" customWidth="1"/>
    <col min="3330" max="3330" width="12.28515625" style="175" customWidth="1"/>
    <col min="3331" max="3331" width="6" style="175" customWidth="1"/>
    <col min="3332" max="3332" width="5.7109375" style="175" customWidth="1"/>
    <col min="3333" max="3333" width="9.85546875" style="175" customWidth="1"/>
    <col min="3334" max="3334" width="12.28515625" style="175" customWidth="1"/>
    <col min="3335" max="3335" width="20.85546875" style="175" customWidth="1"/>
    <col min="3336" max="3336" width="10.7109375" style="175" customWidth="1"/>
    <col min="3337" max="3337" width="16.140625" style="175" customWidth="1"/>
    <col min="3338" max="3583" width="9.140625" style="175"/>
    <col min="3584" max="3584" width="4.42578125" style="175" customWidth="1"/>
    <col min="3585" max="3585" width="50.42578125" style="175" customWidth="1"/>
    <col min="3586" max="3586" width="12.28515625" style="175" customWidth="1"/>
    <col min="3587" max="3587" width="6" style="175" customWidth="1"/>
    <col min="3588" max="3588" width="5.7109375" style="175" customWidth="1"/>
    <col min="3589" max="3589" width="9.85546875" style="175" customWidth="1"/>
    <col min="3590" max="3590" width="12.28515625" style="175" customWidth="1"/>
    <col min="3591" max="3591" width="20.85546875" style="175" customWidth="1"/>
    <col min="3592" max="3592" width="10.7109375" style="175" customWidth="1"/>
    <col min="3593" max="3593" width="16.140625" style="175" customWidth="1"/>
    <col min="3594" max="3839" width="9.140625" style="175"/>
    <col min="3840" max="3840" width="4.42578125" style="175" customWidth="1"/>
    <col min="3841" max="3841" width="50.42578125" style="175" customWidth="1"/>
    <col min="3842" max="3842" width="12.28515625" style="175" customWidth="1"/>
    <col min="3843" max="3843" width="6" style="175" customWidth="1"/>
    <col min="3844" max="3844" width="5.7109375" style="175" customWidth="1"/>
    <col min="3845" max="3845" width="9.85546875" style="175" customWidth="1"/>
    <col min="3846" max="3846" width="12.28515625" style="175" customWidth="1"/>
    <col min="3847" max="3847" width="20.85546875" style="175" customWidth="1"/>
    <col min="3848" max="3848" width="10.7109375" style="175" customWidth="1"/>
    <col min="3849" max="3849" width="16.140625" style="175" customWidth="1"/>
    <col min="3850" max="4095" width="9.140625" style="175"/>
    <col min="4096" max="4096" width="4.42578125" style="175" customWidth="1"/>
    <col min="4097" max="4097" width="50.42578125" style="175" customWidth="1"/>
    <col min="4098" max="4098" width="12.28515625" style="175" customWidth="1"/>
    <col min="4099" max="4099" width="6" style="175" customWidth="1"/>
    <col min="4100" max="4100" width="5.7109375" style="175" customWidth="1"/>
    <col min="4101" max="4101" width="9.85546875" style="175" customWidth="1"/>
    <col min="4102" max="4102" width="12.28515625" style="175" customWidth="1"/>
    <col min="4103" max="4103" width="20.85546875" style="175" customWidth="1"/>
    <col min="4104" max="4104" width="10.7109375" style="175" customWidth="1"/>
    <col min="4105" max="4105" width="16.140625" style="175" customWidth="1"/>
    <col min="4106" max="4351" width="9.140625" style="175"/>
    <col min="4352" max="4352" width="4.42578125" style="175" customWidth="1"/>
    <col min="4353" max="4353" width="50.42578125" style="175" customWidth="1"/>
    <col min="4354" max="4354" width="12.28515625" style="175" customWidth="1"/>
    <col min="4355" max="4355" width="6" style="175" customWidth="1"/>
    <col min="4356" max="4356" width="5.7109375" style="175" customWidth="1"/>
    <col min="4357" max="4357" width="9.85546875" style="175" customWidth="1"/>
    <col min="4358" max="4358" width="12.28515625" style="175" customWidth="1"/>
    <col min="4359" max="4359" width="20.85546875" style="175" customWidth="1"/>
    <col min="4360" max="4360" width="10.7109375" style="175" customWidth="1"/>
    <col min="4361" max="4361" width="16.140625" style="175" customWidth="1"/>
    <col min="4362" max="4607" width="9.140625" style="175"/>
    <col min="4608" max="4608" width="4.42578125" style="175" customWidth="1"/>
    <col min="4609" max="4609" width="50.42578125" style="175" customWidth="1"/>
    <col min="4610" max="4610" width="12.28515625" style="175" customWidth="1"/>
    <col min="4611" max="4611" width="6" style="175" customWidth="1"/>
    <col min="4612" max="4612" width="5.7109375" style="175" customWidth="1"/>
    <col min="4613" max="4613" width="9.85546875" style="175" customWidth="1"/>
    <col min="4614" max="4614" width="12.28515625" style="175" customWidth="1"/>
    <col min="4615" max="4615" width="20.85546875" style="175" customWidth="1"/>
    <col min="4616" max="4616" width="10.7109375" style="175" customWidth="1"/>
    <col min="4617" max="4617" width="16.140625" style="175" customWidth="1"/>
    <col min="4618" max="4863" width="9.140625" style="175"/>
    <col min="4864" max="4864" width="4.42578125" style="175" customWidth="1"/>
    <col min="4865" max="4865" width="50.42578125" style="175" customWidth="1"/>
    <col min="4866" max="4866" width="12.28515625" style="175" customWidth="1"/>
    <col min="4867" max="4867" width="6" style="175" customWidth="1"/>
    <col min="4868" max="4868" width="5.7109375" style="175" customWidth="1"/>
    <col min="4869" max="4869" width="9.85546875" style="175" customWidth="1"/>
    <col min="4870" max="4870" width="12.28515625" style="175" customWidth="1"/>
    <col min="4871" max="4871" width="20.85546875" style="175" customWidth="1"/>
    <col min="4872" max="4872" width="10.7109375" style="175" customWidth="1"/>
    <col min="4873" max="4873" width="16.140625" style="175" customWidth="1"/>
    <col min="4874" max="5119" width="9.140625" style="175"/>
    <col min="5120" max="5120" width="4.42578125" style="175" customWidth="1"/>
    <col min="5121" max="5121" width="50.42578125" style="175" customWidth="1"/>
    <col min="5122" max="5122" width="12.28515625" style="175" customWidth="1"/>
    <col min="5123" max="5123" width="6" style="175" customWidth="1"/>
    <col min="5124" max="5124" width="5.7109375" style="175" customWidth="1"/>
    <col min="5125" max="5125" width="9.85546875" style="175" customWidth="1"/>
    <col min="5126" max="5126" width="12.28515625" style="175" customWidth="1"/>
    <col min="5127" max="5127" width="20.85546875" style="175" customWidth="1"/>
    <col min="5128" max="5128" width="10.7109375" style="175" customWidth="1"/>
    <col min="5129" max="5129" width="16.140625" style="175" customWidth="1"/>
    <col min="5130" max="5375" width="9.140625" style="175"/>
    <col min="5376" max="5376" width="4.42578125" style="175" customWidth="1"/>
    <col min="5377" max="5377" width="50.42578125" style="175" customWidth="1"/>
    <col min="5378" max="5378" width="12.28515625" style="175" customWidth="1"/>
    <col min="5379" max="5379" width="6" style="175" customWidth="1"/>
    <col min="5380" max="5380" width="5.7109375" style="175" customWidth="1"/>
    <col min="5381" max="5381" width="9.85546875" style="175" customWidth="1"/>
    <col min="5382" max="5382" width="12.28515625" style="175" customWidth="1"/>
    <col min="5383" max="5383" width="20.85546875" style="175" customWidth="1"/>
    <col min="5384" max="5384" width="10.7109375" style="175" customWidth="1"/>
    <col min="5385" max="5385" width="16.140625" style="175" customWidth="1"/>
    <col min="5386" max="5631" width="9.140625" style="175"/>
    <col min="5632" max="5632" width="4.42578125" style="175" customWidth="1"/>
    <col min="5633" max="5633" width="50.42578125" style="175" customWidth="1"/>
    <col min="5634" max="5634" width="12.28515625" style="175" customWidth="1"/>
    <col min="5635" max="5635" width="6" style="175" customWidth="1"/>
    <col min="5636" max="5636" width="5.7109375" style="175" customWidth="1"/>
    <col min="5637" max="5637" width="9.85546875" style="175" customWidth="1"/>
    <col min="5638" max="5638" width="12.28515625" style="175" customWidth="1"/>
    <col min="5639" max="5639" width="20.85546875" style="175" customWidth="1"/>
    <col min="5640" max="5640" width="10.7109375" style="175" customWidth="1"/>
    <col min="5641" max="5641" width="16.140625" style="175" customWidth="1"/>
    <col min="5642" max="5887" width="9.140625" style="175"/>
    <col min="5888" max="5888" width="4.42578125" style="175" customWidth="1"/>
    <col min="5889" max="5889" width="50.42578125" style="175" customWidth="1"/>
    <col min="5890" max="5890" width="12.28515625" style="175" customWidth="1"/>
    <col min="5891" max="5891" width="6" style="175" customWidth="1"/>
    <col min="5892" max="5892" width="5.7109375" style="175" customWidth="1"/>
    <col min="5893" max="5893" width="9.85546875" style="175" customWidth="1"/>
    <col min="5894" max="5894" width="12.28515625" style="175" customWidth="1"/>
    <col min="5895" max="5895" width="20.85546875" style="175" customWidth="1"/>
    <col min="5896" max="5896" width="10.7109375" style="175" customWidth="1"/>
    <col min="5897" max="5897" width="16.140625" style="175" customWidth="1"/>
    <col min="5898" max="6143" width="9.140625" style="175"/>
    <col min="6144" max="6144" width="4.42578125" style="175" customWidth="1"/>
    <col min="6145" max="6145" width="50.42578125" style="175" customWidth="1"/>
    <col min="6146" max="6146" width="12.28515625" style="175" customWidth="1"/>
    <col min="6147" max="6147" width="6" style="175" customWidth="1"/>
    <col min="6148" max="6148" width="5.7109375" style="175" customWidth="1"/>
    <col min="6149" max="6149" width="9.85546875" style="175" customWidth="1"/>
    <col min="6150" max="6150" width="12.28515625" style="175" customWidth="1"/>
    <col min="6151" max="6151" width="20.85546875" style="175" customWidth="1"/>
    <col min="6152" max="6152" width="10.7109375" style="175" customWidth="1"/>
    <col min="6153" max="6153" width="16.140625" style="175" customWidth="1"/>
    <col min="6154" max="6399" width="9.140625" style="175"/>
    <col min="6400" max="6400" width="4.42578125" style="175" customWidth="1"/>
    <col min="6401" max="6401" width="50.42578125" style="175" customWidth="1"/>
    <col min="6402" max="6402" width="12.28515625" style="175" customWidth="1"/>
    <col min="6403" max="6403" width="6" style="175" customWidth="1"/>
    <col min="6404" max="6404" width="5.7109375" style="175" customWidth="1"/>
    <col min="6405" max="6405" width="9.85546875" style="175" customWidth="1"/>
    <col min="6406" max="6406" width="12.28515625" style="175" customWidth="1"/>
    <col min="6407" max="6407" width="20.85546875" style="175" customWidth="1"/>
    <col min="6408" max="6408" width="10.7109375" style="175" customWidth="1"/>
    <col min="6409" max="6409" width="16.140625" style="175" customWidth="1"/>
    <col min="6410" max="6655" width="9.140625" style="175"/>
    <col min="6656" max="6656" width="4.42578125" style="175" customWidth="1"/>
    <col min="6657" max="6657" width="50.42578125" style="175" customWidth="1"/>
    <col min="6658" max="6658" width="12.28515625" style="175" customWidth="1"/>
    <col min="6659" max="6659" width="6" style="175" customWidth="1"/>
    <col min="6660" max="6660" width="5.7109375" style="175" customWidth="1"/>
    <col min="6661" max="6661" width="9.85546875" style="175" customWidth="1"/>
    <col min="6662" max="6662" width="12.28515625" style="175" customWidth="1"/>
    <col min="6663" max="6663" width="20.85546875" style="175" customWidth="1"/>
    <col min="6664" max="6664" width="10.7109375" style="175" customWidth="1"/>
    <col min="6665" max="6665" width="16.140625" style="175" customWidth="1"/>
    <col min="6666" max="6911" width="9.140625" style="175"/>
    <col min="6912" max="6912" width="4.42578125" style="175" customWidth="1"/>
    <col min="6913" max="6913" width="50.42578125" style="175" customWidth="1"/>
    <col min="6914" max="6914" width="12.28515625" style="175" customWidth="1"/>
    <col min="6915" max="6915" width="6" style="175" customWidth="1"/>
    <col min="6916" max="6916" width="5.7109375" style="175" customWidth="1"/>
    <col min="6917" max="6917" width="9.85546875" style="175" customWidth="1"/>
    <col min="6918" max="6918" width="12.28515625" style="175" customWidth="1"/>
    <col min="6919" max="6919" width="20.85546875" style="175" customWidth="1"/>
    <col min="6920" max="6920" width="10.7109375" style="175" customWidth="1"/>
    <col min="6921" max="6921" width="16.140625" style="175" customWidth="1"/>
    <col min="6922" max="7167" width="9.140625" style="175"/>
    <col min="7168" max="7168" width="4.42578125" style="175" customWidth="1"/>
    <col min="7169" max="7169" width="50.42578125" style="175" customWidth="1"/>
    <col min="7170" max="7170" width="12.28515625" style="175" customWidth="1"/>
    <col min="7171" max="7171" width="6" style="175" customWidth="1"/>
    <col min="7172" max="7172" width="5.7109375" style="175" customWidth="1"/>
    <col min="7173" max="7173" width="9.85546875" style="175" customWidth="1"/>
    <col min="7174" max="7174" width="12.28515625" style="175" customWidth="1"/>
    <col min="7175" max="7175" width="20.85546875" style="175" customWidth="1"/>
    <col min="7176" max="7176" width="10.7109375" style="175" customWidth="1"/>
    <col min="7177" max="7177" width="16.140625" style="175" customWidth="1"/>
    <col min="7178" max="7423" width="9.140625" style="175"/>
    <col min="7424" max="7424" width="4.42578125" style="175" customWidth="1"/>
    <col min="7425" max="7425" width="50.42578125" style="175" customWidth="1"/>
    <col min="7426" max="7426" width="12.28515625" style="175" customWidth="1"/>
    <col min="7427" max="7427" width="6" style="175" customWidth="1"/>
    <col min="7428" max="7428" width="5.7109375" style="175" customWidth="1"/>
    <col min="7429" max="7429" width="9.85546875" style="175" customWidth="1"/>
    <col min="7430" max="7430" width="12.28515625" style="175" customWidth="1"/>
    <col min="7431" max="7431" width="20.85546875" style="175" customWidth="1"/>
    <col min="7432" max="7432" width="10.7109375" style="175" customWidth="1"/>
    <col min="7433" max="7433" width="16.140625" style="175" customWidth="1"/>
    <col min="7434" max="7679" width="9.140625" style="175"/>
    <col min="7680" max="7680" width="4.42578125" style="175" customWidth="1"/>
    <col min="7681" max="7681" width="50.42578125" style="175" customWidth="1"/>
    <col min="7682" max="7682" width="12.28515625" style="175" customWidth="1"/>
    <col min="7683" max="7683" width="6" style="175" customWidth="1"/>
    <col min="7684" max="7684" width="5.7109375" style="175" customWidth="1"/>
    <col min="7685" max="7685" width="9.85546875" style="175" customWidth="1"/>
    <col min="7686" max="7686" width="12.28515625" style="175" customWidth="1"/>
    <col min="7687" max="7687" width="20.85546875" style="175" customWidth="1"/>
    <col min="7688" max="7688" width="10.7109375" style="175" customWidth="1"/>
    <col min="7689" max="7689" width="16.140625" style="175" customWidth="1"/>
    <col min="7690" max="7935" width="9.140625" style="175"/>
    <col min="7936" max="7936" width="4.42578125" style="175" customWidth="1"/>
    <col min="7937" max="7937" width="50.42578125" style="175" customWidth="1"/>
    <col min="7938" max="7938" width="12.28515625" style="175" customWidth="1"/>
    <col min="7939" max="7939" width="6" style="175" customWidth="1"/>
    <col min="7940" max="7940" width="5.7109375" style="175" customWidth="1"/>
    <col min="7941" max="7941" width="9.85546875" style="175" customWidth="1"/>
    <col min="7942" max="7942" width="12.28515625" style="175" customWidth="1"/>
    <col min="7943" max="7943" width="20.85546875" style="175" customWidth="1"/>
    <col min="7944" max="7944" width="10.7109375" style="175" customWidth="1"/>
    <col min="7945" max="7945" width="16.140625" style="175" customWidth="1"/>
    <col min="7946" max="8191" width="9.140625" style="175"/>
    <col min="8192" max="8192" width="4.42578125" style="175" customWidth="1"/>
    <col min="8193" max="8193" width="50.42578125" style="175" customWidth="1"/>
    <col min="8194" max="8194" width="12.28515625" style="175" customWidth="1"/>
    <col min="8195" max="8195" width="6" style="175" customWidth="1"/>
    <col min="8196" max="8196" width="5.7109375" style="175" customWidth="1"/>
    <col min="8197" max="8197" width="9.85546875" style="175" customWidth="1"/>
    <col min="8198" max="8198" width="12.28515625" style="175" customWidth="1"/>
    <col min="8199" max="8199" width="20.85546875" style="175" customWidth="1"/>
    <col min="8200" max="8200" width="10.7109375" style="175" customWidth="1"/>
    <col min="8201" max="8201" width="16.140625" style="175" customWidth="1"/>
    <col min="8202" max="8447" width="9.140625" style="175"/>
    <col min="8448" max="8448" width="4.42578125" style="175" customWidth="1"/>
    <col min="8449" max="8449" width="50.42578125" style="175" customWidth="1"/>
    <col min="8450" max="8450" width="12.28515625" style="175" customWidth="1"/>
    <col min="8451" max="8451" width="6" style="175" customWidth="1"/>
    <col min="8452" max="8452" width="5.7109375" style="175" customWidth="1"/>
    <col min="8453" max="8453" width="9.85546875" style="175" customWidth="1"/>
    <col min="8454" max="8454" width="12.28515625" style="175" customWidth="1"/>
    <col min="8455" max="8455" width="20.85546875" style="175" customWidth="1"/>
    <col min="8456" max="8456" width="10.7109375" style="175" customWidth="1"/>
    <col min="8457" max="8457" width="16.140625" style="175" customWidth="1"/>
    <col min="8458" max="8703" width="9.140625" style="175"/>
    <col min="8704" max="8704" width="4.42578125" style="175" customWidth="1"/>
    <col min="8705" max="8705" width="50.42578125" style="175" customWidth="1"/>
    <col min="8706" max="8706" width="12.28515625" style="175" customWidth="1"/>
    <col min="8707" max="8707" width="6" style="175" customWidth="1"/>
    <col min="8708" max="8708" width="5.7109375" style="175" customWidth="1"/>
    <col min="8709" max="8709" width="9.85546875" style="175" customWidth="1"/>
    <col min="8710" max="8710" width="12.28515625" style="175" customWidth="1"/>
    <col min="8711" max="8711" width="20.85546875" style="175" customWidth="1"/>
    <col min="8712" max="8712" width="10.7109375" style="175" customWidth="1"/>
    <col min="8713" max="8713" width="16.140625" style="175" customWidth="1"/>
    <col min="8714" max="8959" width="9.140625" style="175"/>
    <col min="8960" max="8960" width="4.42578125" style="175" customWidth="1"/>
    <col min="8961" max="8961" width="50.42578125" style="175" customWidth="1"/>
    <col min="8962" max="8962" width="12.28515625" style="175" customWidth="1"/>
    <col min="8963" max="8963" width="6" style="175" customWidth="1"/>
    <col min="8964" max="8964" width="5.7109375" style="175" customWidth="1"/>
    <col min="8965" max="8965" width="9.85546875" style="175" customWidth="1"/>
    <col min="8966" max="8966" width="12.28515625" style="175" customWidth="1"/>
    <col min="8967" max="8967" width="20.85546875" style="175" customWidth="1"/>
    <col min="8968" max="8968" width="10.7109375" style="175" customWidth="1"/>
    <col min="8969" max="8969" width="16.140625" style="175" customWidth="1"/>
    <col min="8970" max="9215" width="9.140625" style="175"/>
    <col min="9216" max="9216" width="4.42578125" style="175" customWidth="1"/>
    <col min="9217" max="9217" width="50.42578125" style="175" customWidth="1"/>
    <col min="9218" max="9218" width="12.28515625" style="175" customWidth="1"/>
    <col min="9219" max="9219" width="6" style="175" customWidth="1"/>
    <col min="9220" max="9220" width="5.7109375" style="175" customWidth="1"/>
    <col min="9221" max="9221" width="9.85546875" style="175" customWidth="1"/>
    <col min="9222" max="9222" width="12.28515625" style="175" customWidth="1"/>
    <col min="9223" max="9223" width="20.85546875" style="175" customWidth="1"/>
    <col min="9224" max="9224" width="10.7109375" style="175" customWidth="1"/>
    <col min="9225" max="9225" width="16.140625" style="175" customWidth="1"/>
    <col min="9226" max="9471" width="9.140625" style="175"/>
    <col min="9472" max="9472" width="4.42578125" style="175" customWidth="1"/>
    <col min="9473" max="9473" width="50.42578125" style="175" customWidth="1"/>
    <col min="9474" max="9474" width="12.28515625" style="175" customWidth="1"/>
    <col min="9475" max="9475" width="6" style="175" customWidth="1"/>
    <col min="9476" max="9476" width="5.7109375" style="175" customWidth="1"/>
    <col min="9477" max="9477" width="9.85546875" style="175" customWidth="1"/>
    <col min="9478" max="9478" width="12.28515625" style="175" customWidth="1"/>
    <col min="9479" max="9479" width="20.85546875" style="175" customWidth="1"/>
    <col min="9480" max="9480" width="10.7109375" style="175" customWidth="1"/>
    <col min="9481" max="9481" width="16.140625" style="175" customWidth="1"/>
    <col min="9482" max="9727" width="9.140625" style="175"/>
    <col min="9728" max="9728" width="4.42578125" style="175" customWidth="1"/>
    <col min="9729" max="9729" width="50.42578125" style="175" customWidth="1"/>
    <col min="9730" max="9730" width="12.28515625" style="175" customWidth="1"/>
    <col min="9731" max="9731" width="6" style="175" customWidth="1"/>
    <col min="9732" max="9732" width="5.7109375" style="175" customWidth="1"/>
    <col min="9733" max="9733" width="9.85546875" style="175" customWidth="1"/>
    <col min="9734" max="9734" width="12.28515625" style="175" customWidth="1"/>
    <col min="9735" max="9735" width="20.85546875" style="175" customWidth="1"/>
    <col min="9736" max="9736" width="10.7109375" style="175" customWidth="1"/>
    <col min="9737" max="9737" width="16.140625" style="175" customWidth="1"/>
    <col min="9738" max="9983" width="9.140625" style="175"/>
    <col min="9984" max="9984" width="4.42578125" style="175" customWidth="1"/>
    <col min="9985" max="9985" width="50.42578125" style="175" customWidth="1"/>
    <col min="9986" max="9986" width="12.28515625" style="175" customWidth="1"/>
    <col min="9987" max="9987" width="6" style="175" customWidth="1"/>
    <col min="9988" max="9988" width="5.7109375" style="175" customWidth="1"/>
    <col min="9989" max="9989" width="9.85546875" style="175" customWidth="1"/>
    <col min="9990" max="9990" width="12.28515625" style="175" customWidth="1"/>
    <col min="9991" max="9991" width="20.85546875" style="175" customWidth="1"/>
    <col min="9992" max="9992" width="10.7109375" style="175" customWidth="1"/>
    <col min="9993" max="9993" width="16.140625" style="175" customWidth="1"/>
    <col min="9994" max="10239" width="9.140625" style="175"/>
    <col min="10240" max="10240" width="4.42578125" style="175" customWidth="1"/>
    <col min="10241" max="10241" width="50.42578125" style="175" customWidth="1"/>
    <col min="10242" max="10242" width="12.28515625" style="175" customWidth="1"/>
    <col min="10243" max="10243" width="6" style="175" customWidth="1"/>
    <col min="10244" max="10244" width="5.7109375" style="175" customWidth="1"/>
    <col min="10245" max="10245" width="9.85546875" style="175" customWidth="1"/>
    <col min="10246" max="10246" width="12.28515625" style="175" customWidth="1"/>
    <col min="10247" max="10247" width="20.85546875" style="175" customWidth="1"/>
    <col min="10248" max="10248" width="10.7109375" style="175" customWidth="1"/>
    <col min="10249" max="10249" width="16.140625" style="175" customWidth="1"/>
    <col min="10250" max="10495" width="9.140625" style="175"/>
    <col min="10496" max="10496" width="4.42578125" style="175" customWidth="1"/>
    <col min="10497" max="10497" width="50.42578125" style="175" customWidth="1"/>
    <col min="10498" max="10498" width="12.28515625" style="175" customWidth="1"/>
    <col min="10499" max="10499" width="6" style="175" customWidth="1"/>
    <col min="10500" max="10500" width="5.7109375" style="175" customWidth="1"/>
    <col min="10501" max="10501" width="9.85546875" style="175" customWidth="1"/>
    <col min="10502" max="10502" width="12.28515625" style="175" customWidth="1"/>
    <col min="10503" max="10503" width="20.85546875" style="175" customWidth="1"/>
    <col min="10504" max="10504" width="10.7109375" style="175" customWidth="1"/>
    <col min="10505" max="10505" width="16.140625" style="175" customWidth="1"/>
    <col min="10506" max="10751" width="9.140625" style="175"/>
    <col min="10752" max="10752" width="4.42578125" style="175" customWidth="1"/>
    <col min="10753" max="10753" width="50.42578125" style="175" customWidth="1"/>
    <col min="10754" max="10754" width="12.28515625" style="175" customWidth="1"/>
    <col min="10755" max="10755" width="6" style="175" customWidth="1"/>
    <col min="10756" max="10756" width="5.7109375" style="175" customWidth="1"/>
    <col min="10757" max="10757" width="9.85546875" style="175" customWidth="1"/>
    <col min="10758" max="10758" width="12.28515625" style="175" customWidth="1"/>
    <col min="10759" max="10759" width="20.85546875" style="175" customWidth="1"/>
    <col min="10760" max="10760" width="10.7109375" style="175" customWidth="1"/>
    <col min="10761" max="10761" width="16.140625" style="175" customWidth="1"/>
    <col min="10762" max="11007" width="9.140625" style="175"/>
    <col min="11008" max="11008" width="4.42578125" style="175" customWidth="1"/>
    <col min="11009" max="11009" width="50.42578125" style="175" customWidth="1"/>
    <col min="11010" max="11010" width="12.28515625" style="175" customWidth="1"/>
    <col min="11011" max="11011" width="6" style="175" customWidth="1"/>
    <col min="11012" max="11012" width="5.7109375" style="175" customWidth="1"/>
    <col min="11013" max="11013" width="9.85546875" style="175" customWidth="1"/>
    <col min="11014" max="11014" width="12.28515625" style="175" customWidth="1"/>
    <col min="11015" max="11015" width="20.85546875" style="175" customWidth="1"/>
    <col min="11016" max="11016" width="10.7109375" style="175" customWidth="1"/>
    <col min="11017" max="11017" width="16.140625" style="175" customWidth="1"/>
    <col min="11018" max="11263" width="9.140625" style="175"/>
    <col min="11264" max="11264" width="4.42578125" style="175" customWidth="1"/>
    <col min="11265" max="11265" width="50.42578125" style="175" customWidth="1"/>
    <col min="11266" max="11266" width="12.28515625" style="175" customWidth="1"/>
    <col min="11267" max="11267" width="6" style="175" customWidth="1"/>
    <col min="11268" max="11268" width="5.7109375" style="175" customWidth="1"/>
    <col min="11269" max="11269" width="9.85546875" style="175" customWidth="1"/>
    <col min="11270" max="11270" width="12.28515625" style="175" customWidth="1"/>
    <col min="11271" max="11271" width="20.85546875" style="175" customWidth="1"/>
    <col min="11272" max="11272" width="10.7109375" style="175" customWidth="1"/>
    <col min="11273" max="11273" width="16.140625" style="175" customWidth="1"/>
    <col min="11274" max="11519" width="9.140625" style="175"/>
    <col min="11520" max="11520" width="4.42578125" style="175" customWidth="1"/>
    <col min="11521" max="11521" width="50.42578125" style="175" customWidth="1"/>
    <col min="11522" max="11522" width="12.28515625" style="175" customWidth="1"/>
    <col min="11523" max="11523" width="6" style="175" customWidth="1"/>
    <col min="11524" max="11524" width="5.7109375" style="175" customWidth="1"/>
    <col min="11525" max="11525" width="9.85546875" style="175" customWidth="1"/>
    <col min="11526" max="11526" width="12.28515625" style="175" customWidth="1"/>
    <col min="11527" max="11527" width="20.85546875" style="175" customWidth="1"/>
    <col min="11528" max="11528" width="10.7109375" style="175" customWidth="1"/>
    <col min="11529" max="11529" width="16.140625" style="175" customWidth="1"/>
    <col min="11530" max="11775" width="9.140625" style="175"/>
    <col min="11776" max="11776" width="4.42578125" style="175" customWidth="1"/>
    <col min="11777" max="11777" width="50.42578125" style="175" customWidth="1"/>
    <col min="11778" max="11778" width="12.28515625" style="175" customWidth="1"/>
    <col min="11779" max="11779" width="6" style="175" customWidth="1"/>
    <col min="11780" max="11780" width="5.7109375" style="175" customWidth="1"/>
    <col min="11781" max="11781" width="9.85546875" style="175" customWidth="1"/>
    <col min="11782" max="11782" width="12.28515625" style="175" customWidth="1"/>
    <col min="11783" max="11783" width="20.85546875" style="175" customWidth="1"/>
    <col min="11784" max="11784" width="10.7109375" style="175" customWidth="1"/>
    <col min="11785" max="11785" width="16.140625" style="175" customWidth="1"/>
    <col min="11786" max="12031" width="9.140625" style="175"/>
    <col min="12032" max="12032" width="4.42578125" style="175" customWidth="1"/>
    <col min="12033" max="12033" width="50.42578125" style="175" customWidth="1"/>
    <col min="12034" max="12034" width="12.28515625" style="175" customWidth="1"/>
    <col min="12035" max="12035" width="6" style="175" customWidth="1"/>
    <col min="12036" max="12036" width="5.7109375" style="175" customWidth="1"/>
    <col min="12037" max="12037" width="9.85546875" style="175" customWidth="1"/>
    <col min="12038" max="12038" width="12.28515625" style="175" customWidth="1"/>
    <col min="12039" max="12039" width="20.85546875" style="175" customWidth="1"/>
    <col min="12040" max="12040" width="10.7109375" style="175" customWidth="1"/>
    <col min="12041" max="12041" width="16.140625" style="175" customWidth="1"/>
    <col min="12042" max="12287" width="9.140625" style="175"/>
    <col min="12288" max="12288" width="4.42578125" style="175" customWidth="1"/>
    <col min="12289" max="12289" width="50.42578125" style="175" customWidth="1"/>
    <col min="12290" max="12290" width="12.28515625" style="175" customWidth="1"/>
    <col min="12291" max="12291" width="6" style="175" customWidth="1"/>
    <col min="12292" max="12292" width="5.7109375" style="175" customWidth="1"/>
    <col min="12293" max="12293" width="9.85546875" style="175" customWidth="1"/>
    <col min="12294" max="12294" width="12.28515625" style="175" customWidth="1"/>
    <col min="12295" max="12295" width="20.85546875" style="175" customWidth="1"/>
    <col min="12296" max="12296" width="10.7109375" style="175" customWidth="1"/>
    <col min="12297" max="12297" width="16.140625" style="175" customWidth="1"/>
    <col min="12298" max="12543" width="9.140625" style="175"/>
    <col min="12544" max="12544" width="4.42578125" style="175" customWidth="1"/>
    <col min="12545" max="12545" width="50.42578125" style="175" customWidth="1"/>
    <col min="12546" max="12546" width="12.28515625" style="175" customWidth="1"/>
    <col min="12547" max="12547" width="6" style="175" customWidth="1"/>
    <col min="12548" max="12548" width="5.7109375" style="175" customWidth="1"/>
    <col min="12549" max="12549" width="9.85546875" style="175" customWidth="1"/>
    <col min="12550" max="12550" width="12.28515625" style="175" customWidth="1"/>
    <col min="12551" max="12551" width="20.85546875" style="175" customWidth="1"/>
    <col min="12552" max="12552" width="10.7109375" style="175" customWidth="1"/>
    <col min="12553" max="12553" width="16.140625" style="175" customWidth="1"/>
    <col min="12554" max="12799" width="9.140625" style="175"/>
    <col min="12800" max="12800" width="4.42578125" style="175" customWidth="1"/>
    <col min="12801" max="12801" width="50.42578125" style="175" customWidth="1"/>
    <col min="12802" max="12802" width="12.28515625" style="175" customWidth="1"/>
    <col min="12803" max="12803" width="6" style="175" customWidth="1"/>
    <col min="12804" max="12804" width="5.7109375" style="175" customWidth="1"/>
    <col min="12805" max="12805" width="9.85546875" style="175" customWidth="1"/>
    <col min="12806" max="12806" width="12.28515625" style="175" customWidth="1"/>
    <col min="12807" max="12807" width="20.85546875" style="175" customWidth="1"/>
    <col min="12808" max="12808" width="10.7109375" style="175" customWidth="1"/>
    <col min="12809" max="12809" width="16.140625" style="175" customWidth="1"/>
    <col min="12810" max="13055" width="9.140625" style="175"/>
    <col min="13056" max="13056" width="4.42578125" style="175" customWidth="1"/>
    <col min="13057" max="13057" width="50.42578125" style="175" customWidth="1"/>
    <col min="13058" max="13058" width="12.28515625" style="175" customWidth="1"/>
    <col min="13059" max="13059" width="6" style="175" customWidth="1"/>
    <col min="13060" max="13060" width="5.7109375" style="175" customWidth="1"/>
    <col min="13061" max="13061" width="9.85546875" style="175" customWidth="1"/>
    <col min="13062" max="13062" width="12.28515625" style="175" customWidth="1"/>
    <col min="13063" max="13063" width="20.85546875" style="175" customWidth="1"/>
    <col min="13064" max="13064" width="10.7109375" style="175" customWidth="1"/>
    <col min="13065" max="13065" width="16.140625" style="175" customWidth="1"/>
    <col min="13066" max="13311" width="9.140625" style="175"/>
    <col min="13312" max="13312" width="4.42578125" style="175" customWidth="1"/>
    <col min="13313" max="13313" width="50.42578125" style="175" customWidth="1"/>
    <col min="13314" max="13314" width="12.28515625" style="175" customWidth="1"/>
    <col min="13315" max="13315" width="6" style="175" customWidth="1"/>
    <col min="13316" max="13316" width="5.7109375" style="175" customWidth="1"/>
    <col min="13317" max="13317" width="9.85546875" style="175" customWidth="1"/>
    <col min="13318" max="13318" width="12.28515625" style="175" customWidth="1"/>
    <col min="13319" max="13319" width="20.85546875" style="175" customWidth="1"/>
    <col min="13320" max="13320" width="10.7109375" style="175" customWidth="1"/>
    <col min="13321" max="13321" width="16.140625" style="175" customWidth="1"/>
    <col min="13322" max="13567" width="9.140625" style="175"/>
    <col min="13568" max="13568" width="4.42578125" style="175" customWidth="1"/>
    <col min="13569" max="13569" width="50.42578125" style="175" customWidth="1"/>
    <col min="13570" max="13570" width="12.28515625" style="175" customWidth="1"/>
    <col min="13571" max="13571" width="6" style="175" customWidth="1"/>
    <col min="13572" max="13572" width="5.7109375" style="175" customWidth="1"/>
    <col min="13573" max="13573" width="9.85546875" style="175" customWidth="1"/>
    <col min="13574" max="13574" width="12.28515625" style="175" customWidth="1"/>
    <col min="13575" max="13575" width="20.85546875" style="175" customWidth="1"/>
    <col min="13576" max="13576" width="10.7109375" style="175" customWidth="1"/>
    <col min="13577" max="13577" width="16.140625" style="175" customWidth="1"/>
    <col min="13578" max="13823" width="9.140625" style="175"/>
    <col min="13824" max="13824" width="4.42578125" style="175" customWidth="1"/>
    <col min="13825" max="13825" width="50.42578125" style="175" customWidth="1"/>
    <col min="13826" max="13826" width="12.28515625" style="175" customWidth="1"/>
    <col min="13827" max="13827" width="6" style="175" customWidth="1"/>
    <col min="13828" max="13828" width="5.7109375" style="175" customWidth="1"/>
    <col min="13829" max="13829" width="9.85546875" style="175" customWidth="1"/>
    <col min="13830" max="13830" width="12.28515625" style="175" customWidth="1"/>
    <col min="13831" max="13831" width="20.85546875" style="175" customWidth="1"/>
    <col min="13832" max="13832" width="10.7109375" style="175" customWidth="1"/>
    <col min="13833" max="13833" width="16.140625" style="175" customWidth="1"/>
    <col min="13834" max="14079" width="9.140625" style="175"/>
    <col min="14080" max="14080" width="4.42578125" style="175" customWidth="1"/>
    <col min="14081" max="14081" width="50.42578125" style="175" customWidth="1"/>
    <col min="14082" max="14082" width="12.28515625" style="175" customWidth="1"/>
    <col min="14083" max="14083" width="6" style="175" customWidth="1"/>
    <col min="14084" max="14084" width="5.7109375" style="175" customWidth="1"/>
    <col min="14085" max="14085" width="9.85546875" style="175" customWidth="1"/>
    <col min="14086" max="14086" width="12.28515625" style="175" customWidth="1"/>
    <col min="14087" max="14087" width="20.85546875" style="175" customWidth="1"/>
    <col min="14088" max="14088" width="10.7109375" style="175" customWidth="1"/>
    <col min="14089" max="14089" width="16.140625" style="175" customWidth="1"/>
    <col min="14090" max="14335" width="9.140625" style="175"/>
    <col min="14336" max="14336" width="4.42578125" style="175" customWidth="1"/>
    <col min="14337" max="14337" width="50.42578125" style="175" customWidth="1"/>
    <col min="14338" max="14338" width="12.28515625" style="175" customWidth="1"/>
    <col min="14339" max="14339" width="6" style="175" customWidth="1"/>
    <col min="14340" max="14340" width="5.7109375" style="175" customWidth="1"/>
    <col min="14341" max="14341" width="9.85546875" style="175" customWidth="1"/>
    <col min="14342" max="14342" width="12.28515625" style="175" customWidth="1"/>
    <col min="14343" max="14343" width="20.85546875" style="175" customWidth="1"/>
    <col min="14344" max="14344" width="10.7109375" style="175" customWidth="1"/>
    <col min="14345" max="14345" width="16.140625" style="175" customWidth="1"/>
    <col min="14346" max="14591" width="9.140625" style="175"/>
    <col min="14592" max="14592" width="4.42578125" style="175" customWidth="1"/>
    <col min="14593" max="14593" width="50.42578125" style="175" customWidth="1"/>
    <col min="14594" max="14594" width="12.28515625" style="175" customWidth="1"/>
    <col min="14595" max="14595" width="6" style="175" customWidth="1"/>
    <col min="14596" max="14596" width="5.7109375" style="175" customWidth="1"/>
    <col min="14597" max="14597" width="9.85546875" style="175" customWidth="1"/>
    <col min="14598" max="14598" width="12.28515625" style="175" customWidth="1"/>
    <col min="14599" max="14599" width="20.85546875" style="175" customWidth="1"/>
    <col min="14600" max="14600" width="10.7109375" style="175" customWidth="1"/>
    <col min="14601" max="14601" width="16.140625" style="175" customWidth="1"/>
    <col min="14602" max="14847" width="9.140625" style="175"/>
    <col min="14848" max="14848" width="4.42578125" style="175" customWidth="1"/>
    <col min="14849" max="14849" width="50.42578125" style="175" customWidth="1"/>
    <col min="14850" max="14850" width="12.28515625" style="175" customWidth="1"/>
    <col min="14851" max="14851" width="6" style="175" customWidth="1"/>
    <col min="14852" max="14852" width="5.7109375" style="175" customWidth="1"/>
    <col min="14853" max="14853" width="9.85546875" style="175" customWidth="1"/>
    <col min="14854" max="14854" width="12.28515625" style="175" customWidth="1"/>
    <col min="14855" max="14855" width="20.85546875" style="175" customWidth="1"/>
    <col min="14856" max="14856" width="10.7109375" style="175" customWidth="1"/>
    <col min="14857" max="14857" width="16.140625" style="175" customWidth="1"/>
    <col min="14858" max="15103" width="9.140625" style="175"/>
    <col min="15104" max="15104" width="4.42578125" style="175" customWidth="1"/>
    <col min="15105" max="15105" width="50.42578125" style="175" customWidth="1"/>
    <col min="15106" max="15106" width="12.28515625" style="175" customWidth="1"/>
    <col min="15107" max="15107" width="6" style="175" customWidth="1"/>
    <col min="15108" max="15108" width="5.7109375" style="175" customWidth="1"/>
    <col min="15109" max="15109" width="9.85546875" style="175" customWidth="1"/>
    <col min="15110" max="15110" width="12.28515625" style="175" customWidth="1"/>
    <col min="15111" max="15111" width="20.85546875" style="175" customWidth="1"/>
    <col min="15112" max="15112" width="10.7109375" style="175" customWidth="1"/>
    <col min="15113" max="15113" width="16.140625" style="175" customWidth="1"/>
    <col min="15114" max="15359" width="9.140625" style="175"/>
    <col min="15360" max="15360" width="4.42578125" style="175" customWidth="1"/>
    <col min="15361" max="15361" width="50.42578125" style="175" customWidth="1"/>
    <col min="15362" max="15362" width="12.28515625" style="175" customWidth="1"/>
    <col min="15363" max="15363" width="6" style="175" customWidth="1"/>
    <col min="15364" max="15364" width="5.7109375" style="175" customWidth="1"/>
    <col min="15365" max="15365" width="9.85546875" style="175" customWidth="1"/>
    <col min="15366" max="15366" width="12.28515625" style="175" customWidth="1"/>
    <col min="15367" max="15367" width="20.85546875" style="175" customWidth="1"/>
    <col min="15368" max="15368" width="10.7109375" style="175" customWidth="1"/>
    <col min="15369" max="15369" width="16.140625" style="175" customWidth="1"/>
    <col min="15370" max="15615" width="9.140625" style="175"/>
    <col min="15616" max="15616" width="4.42578125" style="175" customWidth="1"/>
    <col min="15617" max="15617" width="50.42578125" style="175" customWidth="1"/>
    <col min="15618" max="15618" width="12.28515625" style="175" customWidth="1"/>
    <col min="15619" max="15619" width="6" style="175" customWidth="1"/>
    <col min="15620" max="15620" width="5.7109375" style="175" customWidth="1"/>
    <col min="15621" max="15621" width="9.85546875" style="175" customWidth="1"/>
    <col min="15622" max="15622" width="12.28515625" style="175" customWidth="1"/>
    <col min="15623" max="15623" width="20.85546875" style="175" customWidth="1"/>
    <col min="15624" max="15624" width="10.7109375" style="175" customWidth="1"/>
    <col min="15625" max="15625" width="16.140625" style="175" customWidth="1"/>
    <col min="15626" max="15871" width="9.140625" style="175"/>
    <col min="15872" max="15872" width="4.42578125" style="175" customWidth="1"/>
    <col min="15873" max="15873" width="50.42578125" style="175" customWidth="1"/>
    <col min="15874" max="15874" width="12.28515625" style="175" customWidth="1"/>
    <col min="15875" max="15875" width="6" style="175" customWidth="1"/>
    <col min="15876" max="15876" width="5.7109375" style="175" customWidth="1"/>
    <col min="15877" max="15877" width="9.85546875" style="175" customWidth="1"/>
    <col min="15878" max="15878" width="12.28515625" style="175" customWidth="1"/>
    <col min="15879" max="15879" width="20.85546875" style="175" customWidth="1"/>
    <col min="15880" max="15880" width="10.7109375" style="175" customWidth="1"/>
    <col min="15881" max="15881" width="16.140625" style="175" customWidth="1"/>
    <col min="15882" max="16127" width="9.140625" style="175"/>
    <col min="16128" max="16128" width="4.42578125" style="175" customWidth="1"/>
    <col min="16129" max="16129" width="50.42578125" style="175" customWidth="1"/>
    <col min="16130" max="16130" width="12.28515625" style="175" customWidth="1"/>
    <col min="16131" max="16131" width="6" style="175" customWidth="1"/>
    <col min="16132" max="16132" width="5.7109375" style="175" customWidth="1"/>
    <col min="16133" max="16133" width="9.85546875" style="175" customWidth="1"/>
    <col min="16134" max="16134" width="12.28515625" style="175" customWidth="1"/>
    <col min="16135" max="16135" width="20.85546875" style="175" customWidth="1"/>
    <col min="16136" max="16136" width="10.7109375" style="175" customWidth="1"/>
    <col min="16137" max="16137" width="16.140625" style="175" customWidth="1"/>
    <col min="16138" max="16384" width="9.140625" style="175"/>
  </cols>
  <sheetData>
    <row r="1" spans="1:10" ht="19.5" customHeight="1">
      <c r="B1" s="1027" t="s">
        <v>188</v>
      </c>
      <c r="C1" s="1027"/>
      <c r="D1" s="1027"/>
      <c r="E1" s="174"/>
      <c r="F1" s="174"/>
      <c r="G1" s="174"/>
    </row>
    <row r="2" spans="1:10" ht="7.5" customHeight="1">
      <c r="B2" s="176"/>
      <c r="C2" s="177"/>
      <c r="D2" s="177"/>
      <c r="E2" s="177"/>
      <c r="F2" s="177"/>
      <c r="G2" s="176"/>
    </row>
    <row r="3" spans="1:10" ht="33.75" customHeight="1">
      <c r="B3" s="1028" t="s">
        <v>189</v>
      </c>
      <c r="C3" s="1028"/>
      <c r="D3" s="1028"/>
      <c r="E3" s="1028"/>
      <c r="F3" s="1028"/>
      <c r="G3" s="1028"/>
      <c r="J3" s="178"/>
    </row>
    <row r="4" spans="1:10" ht="8.25" customHeight="1">
      <c r="A4" s="179"/>
      <c r="B4" s="179"/>
      <c r="C4" s="179"/>
      <c r="D4" s="179"/>
      <c r="E4" s="179"/>
      <c r="F4" s="179"/>
      <c r="G4" s="179"/>
      <c r="J4" s="178"/>
    </row>
    <row r="5" spans="1:10" ht="17.25" customHeight="1">
      <c r="A5" s="180"/>
      <c r="B5" s="180"/>
      <c r="C5" s="180"/>
      <c r="D5" s="180"/>
      <c r="E5" s="180"/>
      <c r="F5" s="1029" t="s">
        <v>1</v>
      </c>
      <c r="G5" s="1029"/>
    </row>
    <row r="6" spans="1:10" ht="31.5" customHeight="1">
      <c r="A6" s="1030" t="s">
        <v>190</v>
      </c>
      <c r="B6" s="1030" t="s">
        <v>191</v>
      </c>
      <c r="C6" s="1030" t="s">
        <v>192</v>
      </c>
      <c r="D6" s="1030" t="s">
        <v>193</v>
      </c>
      <c r="E6" s="1020" t="s">
        <v>194</v>
      </c>
      <c r="F6" s="1020"/>
      <c r="G6" s="1020"/>
    </row>
    <row r="7" spans="1:10" ht="15" customHeight="1">
      <c r="A7" s="1031"/>
      <c r="B7" s="1031"/>
      <c r="C7" s="1031"/>
      <c r="D7" s="1031"/>
      <c r="E7" s="630" t="s">
        <v>10</v>
      </c>
      <c r="F7" s="630" t="s">
        <v>11</v>
      </c>
      <c r="G7" s="630" t="s">
        <v>12</v>
      </c>
    </row>
    <row r="8" spans="1:10" ht="14.25">
      <c r="A8" s="181">
        <v>1</v>
      </c>
      <c r="B8" s="181">
        <v>2</v>
      </c>
      <c r="C8" s="182">
        <v>3</v>
      </c>
      <c r="D8" s="182">
        <v>4</v>
      </c>
      <c r="E8" s="182">
        <v>5</v>
      </c>
      <c r="F8" s="183">
        <v>6</v>
      </c>
      <c r="G8" s="182">
        <v>7</v>
      </c>
    </row>
    <row r="9" spans="1:10" ht="27.75" customHeight="1">
      <c r="A9" s="182">
        <v>1</v>
      </c>
      <c r="B9" s="241" t="s">
        <v>195</v>
      </c>
      <c r="C9" s="183">
        <v>7130601958</v>
      </c>
      <c r="D9" s="639" t="s">
        <v>18</v>
      </c>
      <c r="E9" s="639" t="s">
        <v>196</v>
      </c>
      <c r="F9" s="725">
        <f>VLOOKUP(C9,'SOR RATE'!A:D,4,0)/1000</f>
        <v>61.892180000000003</v>
      </c>
      <c r="G9" s="119">
        <f t="shared" ref="G9:G21" si="0">E9*F9</f>
        <v>597011.96828000003</v>
      </c>
      <c r="H9" s="259"/>
    </row>
    <row r="10" spans="1:10" ht="27" customHeight="1">
      <c r="A10" s="182">
        <v>2</v>
      </c>
      <c r="B10" s="225" t="s">
        <v>197</v>
      </c>
      <c r="C10" s="183">
        <v>7130810512</v>
      </c>
      <c r="D10" s="182" t="s">
        <v>54</v>
      </c>
      <c r="E10" s="182">
        <v>30</v>
      </c>
      <c r="F10" s="725">
        <f>VLOOKUP(C10,'SOR RATE'!A:D,4,0)</f>
        <v>4857.46</v>
      </c>
      <c r="G10" s="119">
        <f t="shared" si="0"/>
        <v>145723.79999999999</v>
      </c>
      <c r="H10" s="259"/>
    </row>
    <row r="11" spans="1:10" ht="27" customHeight="1">
      <c r="A11" s="182">
        <v>3</v>
      </c>
      <c r="B11" s="228" t="s">
        <v>198</v>
      </c>
      <c r="C11" s="183">
        <v>7130820312</v>
      </c>
      <c r="D11" s="182" t="s">
        <v>54</v>
      </c>
      <c r="E11" s="182">
        <v>60</v>
      </c>
      <c r="F11" s="725">
        <f>VLOOKUP(C11,'SOR RATE'!A:D,4,0)</f>
        <v>2748.8</v>
      </c>
      <c r="G11" s="119">
        <f t="shared" si="0"/>
        <v>164928</v>
      </c>
      <c r="H11" s="259"/>
    </row>
    <row r="12" spans="1:10" ht="17.25" customHeight="1">
      <c r="A12" s="182">
        <v>4</v>
      </c>
      <c r="B12" s="212" t="s">
        <v>199</v>
      </c>
      <c r="C12" s="213">
        <v>7130820013</v>
      </c>
      <c r="D12" s="182" t="s">
        <v>96</v>
      </c>
      <c r="E12" s="182">
        <v>60</v>
      </c>
      <c r="F12" s="725">
        <f>VLOOKUP(C12,'SOR RATE'!A:D,4,0)</f>
        <v>262.85000000000002</v>
      </c>
      <c r="G12" s="119">
        <f>E12*F12</f>
        <v>15771.000000000002</v>
      </c>
      <c r="H12" s="256"/>
      <c r="I12" s="185"/>
    </row>
    <row r="13" spans="1:10" ht="17.25" customHeight="1">
      <c r="A13" s="182">
        <v>5</v>
      </c>
      <c r="B13" s="807" t="s">
        <v>200</v>
      </c>
      <c r="C13" s="183">
        <v>7130870013</v>
      </c>
      <c r="D13" s="182" t="s">
        <v>96</v>
      </c>
      <c r="E13" s="182">
        <v>20</v>
      </c>
      <c r="F13" s="725">
        <f>VLOOKUP(C13,'SOR RATE'!A:D,4,0)</f>
        <v>145.56</v>
      </c>
      <c r="G13" s="119">
        <f t="shared" si="0"/>
        <v>2911.2</v>
      </c>
      <c r="H13" s="259"/>
    </row>
    <row r="14" spans="1:10" ht="15" customHeight="1">
      <c r="A14" s="182">
        <v>6</v>
      </c>
      <c r="B14" s="225" t="s">
        <v>201</v>
      </c>
      <c r="C14" s="183">
        <v>7130830070</v>
      </c>
      <c r="D14" s="182" t="s">
        <v>202</v>
      </c>
      <c r="E14" s="182">
        <v>3150</v>
      </c>
      <c r="F14" s="725">
        <f>VLOOKUP(C14,'SOR RATE'!A:D,4,0)/1000</f>
        <v>197.94244</v>
      </c>
      <c r="G14" s="119">
        <f t="shared" si="0"/>
        <v>623518.68599999999</v>
      </c>
      <c r="H14" s="259"/>
    </row>
    <row r="15" spans="1:10" ht="16.5" customHeight="1">
      <c r="A15" s="182">
        <v>7</v>
      </c>
      <c r="B15" s="807" t="s">
        <v>203</v>
      </c>
      <c r="C15" s="183">
        <v>7130830971</v>
      </c>
      <c r="D15" s="182" t="s">
        <v>96</v>
      </c>
      <c r="E15" s="182">
        <v>6</v>
      </c>
      <c r="F15" s="725">
        <f>VLOOKUP(C15,'SOR RATE'!A:D,4,0)</f>
        <v>266.95</v>
      </c>
      <c r="G15" s="119">
        <f t="shared" si="0"/>
        <v>1601.6999999999998</v>
      </c>
      <c r="H15" s="259"/>
    </row>
    <row r="16" spans="1:10" ht="16.5" customHeight="1">
      <c r="A16" s="182">
        <v>8</v>
      </c>
      <c r="B16" s="225" t="s">
        <v>204</v>
      </c>
      <c r="C16" s="183">
        <v>7130860033</v>
      </c>
      <c r="D16" s="182" t="s">
        <v>205</v>
      </c>
      <c r="E16" s="182">
        <v>12</v>
      </c>
      <c r="F16" s="725">
        <f>VLOOKUP(C16,'SOR RATE'!A:D,4,0)</f>
        <v>1037.8499999999999</v>
      </c>
      <c r="G16" s="119">
        <f t="shared" si="0"/>
        <v>12454.199999999999</v>
      </c>
      <c r="H16" s="259"/>
    </row>
    <row r="17" spans="1:8" ht="16.5" customHeight="1">
      <c r="A17" s="182">
        <v>9</v>
      </c>
      <c r="B17" s="241" t="s">
        <v>206</v>
      </c>
      <c r="C17" s="213">
        <v>7130810692</v>
      </c>
      <c r="D17" s="639" t="s">
        <v>24</v>
      </c>
      <c r="E17" s="182">
        <v>100</v>
      </c>
      <c r="F17" s="725">
        <f>VLOOKUP(C17,'SOR RATE'!A:D,4,0)</f>
        <v>402.58</v>
      </c>
      <c r="G17" s="119">
        <f t="shared" si="0"/>
        <v>40258</v>
      </c>
      <c r="H17" s="259"/>
    </row>
    <row r="18" spans="1:8" ht="16.5" customHeight="1">
      <c r="A18" s="182">
        <v>10</v>
      </c>
      <c r="B18" s="225" t="s">
        <v>207</v>
      </c>
      <c r="C18" s="183">
        <v>7130860076</v>
      </c>
      <c r="D18" s="182" t="s">
        <v>208</v>
      </c>
      <c r="E18" s="182">
        <v>170</v>
      </c>
      <c r="F18" s="725">
        <f>VLOOKUP(C18,'SOR RATE'!A:D,4,0)/1000</f>
        <v>88.409089999999992</v>
      </c>
      <c r="G18" s="119">
        <f t="shared" si="0"/>
        <v>15029.545299999998</v>
      </c>
      <c r="H18" s="259"/>
    </row>
    <row r="19" spans="1:8" ht="41.25" customHeight="1">
      <c r="A19" s="181">
        <v>11</v>
      </c>
      <c r="B19" s="228" t="s">
        <v>209</v>
      </c>
      <c r="C19" s="183">
        <v>7130200202</v>
      </c>
      <c r="D19" s="182" t="s">
        <v>210</v>
      </c>
      <c r="E19" s="182">
        <f>(0.65*20)+(0.3*14)</f>
        <v>17.2</v>
      </c>
      <c r="F19" s="725">
        <f>VLOOKUP(C19,'SOR RATE'!A:D,4,0)</f>
        <v>2970</v>
      </c>
      <c r="G19" s="119">
        <f t="shared" si="0"/>
        <v>51084</v>
      </c>
      <c r="H19" s="852" t="s">
        <v>38</v>
      </c>
    </row>
    <row r="20" spans="1:8" ht="15" customHeight="1">
      <c r="A20" s="211">
        <v>12</v>
      </c>
      <c r="B20" s="228" t="s">
        <v>39</v>
      </c>
      <c r="C20" s="183">
        <v>7130211158</v>
      </c>
      <c r="D20" s="182" t="s">
        <v>211</v>
      </c>
      <c r="E20" s="182">
        <v>26</v>
      </c>
      <c r="F20" s="725">
        <f>VLOOKUP(C20,'SOR RATE'!A:D,4,0)</f>
        <v>191.67</v>
      </c>
      <c r="G20" s="119">
        <f t="shared" si="0"/>
        <v>4983.42</v>
      </c>
      <c r="H20" s="259"/>
    </row>
    <row r="21" spans="1:8" ht="15" customHeight="1">
      <c r="A21" s="211">
        <v>13</v>
      </c>
      <c r="B21" s="228" t="s">
        <v>41</v>
      </c>
      <c r="C21" s="183">
        <v>7130210809</v>
      </c>
      <c r="D21" s="182" t="s">
        <v>211</v>
      </c>
      <c r="E21" s="182">
        <v>26</v>
      </c>
      <c r="F21" s="725">
        <f>VLOOKUP(C21,'SOR RATE'!A:D,4,0)</f>
        <v>428.26</v>
      </c>
      <c r="G21" s="119">
        <f t="shared" si="0"/>
        <v>11134.76</v>
      </c>
      <c r="H21" s="259"/>
    </row>
    <row r="22" spans="1:8" ht="15" customHeight="1">
      <c r="A22" s="211">
        <v>14</v>
      </c>
      <c r="B22" s="241" t="s">
        <v>42</v>
      </c>
      <c r="C22" s="213">
        <v>7130610206</v>
      </c>
      <c r="D22" s="182" t="s">
        <v>208</v>
      </c>
      <c r="E22" s="182">
        <v>40</v>
      </c>
      <c r="F22" s="725">
        <f>VLOOKUP(C22,'SOR RATE'!A:D,4,0)/1000</f>
        <v>94.802589999999995</v>
      </c>
      <c r="G22" s="119">
        <f>E22*F22</f>
        <v>3792.1035999999999</v>
      </c>
      <c r="H22" s="256"/>
    </row>
    <row r="23" spans="1:8" ht="15" customHeight="1">
      <c r="A23" s="211">
        <v>15</v>
      </c>
      <c r="B23" s="228" t="s">
        <v>143</v>
      </c>
      <c r="C23" s="183">
        <v>7130880041</v>
      </c>
      <c r="D23" s="182" t="s">
        <v>96</v>
      </c>
      <c r="E23" s="182">
        <v>20</v>
      </c>
      <c r="F23" s="725">
        <f>VLOOKUP(C23,'SOR RATE'!A:D,4,0)</f>
        <v>112.23</v>
      </c>
      <c r="G23" s="119">
        <f>E23*F23</f>
        <v>2244.6</v>
      </c>
      <c r="H23" s="259"/>
    </row>
    <row r="24" spans="1:8" ht="16.5" customHeight="1">
      <c r="A24" s="182">
        <v>16</v>
      </c>
      <c r="B24" s="225" t="s">
        <v>1811</v>
      </c>
      <c r="C24" s="183">
        <v>7130830006</v>
      </c>
      <c r="D24" s="182" t="s">
        <v>208</v>
      </c>
      <c r="E24" s="182">
        <v>8</v>
      </c>
      <c r="F24" s="725">
        <f>VLOOKUP(C24,'SOR RATE'!A:D,4,0)</f>
        <v>190.34</v>
      </c>
      <c r="G24" s="119">
        <f>E24*F24</f>
        <v>1522.72</v>
      </c>
      <c r="H24" s="259"/>
    </row>
    <row r="25" spans="1:8" ht="15" customHeight="1">
      <c r="A25" s="1021">
        <v>17</v>
      </c>
      <c r="B25" s="228" t="s">
        <v>212</v>
      </c>
      <c r="C25" s="183"/>
      <c r="D25" s="182" t="s">
        <v>208</v>
      </c>
      <c r="E25" s="182">
        <f>SUM(E26:E32)</f>
        <v>123</v>
      </c>
      <c r="F25" s="725"/>
      <c r="G25" s="119"/>
      <c r="H25" s="259"/>
    </row>
    <row r="26" spans="1:8" ht="15" customHeight="1">
      <c r="A26" s="1022"/>
      <c r="B26" s="228" t="s">
        <v>110</v>
      </c>
      <c r="C26" s="183">
        <v>7130620609</v>
      </c>
      <c r="D26" s="182" t="s">
        <v>208</v>
      </c>
      <c r="E26" s="182">
        <v>2</v>
      </c>
      <c r="F26" s="725">
        <f>VLOOKUP(C26,'SOR RATE'!A:D,4,0)</f>
        <v>84.76</v>
      </c>
      <c r="G26" s="119">
        <f>E26*F26</f>
        <v>169.52</v>
      </c>
      <c r="H26" s="259"/>
    </row>
    <row r="27" spans="1:8" ht="15" customHeight="1">
      <c r="A27" s="1022"/>
      <c r="B27" s="228" t="s">
        <v>213</v>
      </c>
      <c r="C27" s="183">
        <v>7130620614</v>
      </c>
      <c r="D27" s="182" t="s">
        <v>208</v>
      </c>
      <c r="E27" s="182">
        <v>30</v>
      </c>
      <c r="F27" s="725">
        <f>VLOOKUP(C27,'SOR RATE'!A:D,4,0)</f>
        <v>83.34</v>
      </c>
      <c r="G27" s="119">
        <f>E27*F27</f>
        <v>2500.2000000000003</v>
      </c>
      <c r="H27" s="259"/>
    </row>
    <row r="28" spans="1:8" ht="15" customHeight="1">
      <c r="A28" s="1022"/>
      <c r="B28" s="228" t="s">
        <v>214</v>
      </c>
      <c r="C28" s="183">
        <v>7130620619</v>
      </c>
      <c r="D28" s="182" t="s">
        <v>208</v>
      </c>
      <c r="E28" s="182">
        <v>20</v>
      </c>
      <c r="F28" s="725">
        <f>VLOOKUP(C28,'SOR RATE'!A:D,4,0)</f>
        <v>83.34</v>
      </c>
      <c r="G28" s="119">
        <f>E28*F28</f>
        <v>1666.8000000000002</v>
      </c>
      <c r="H28" s="259"/>
    </row>
    <row r="29" spans="1:8" ht="15" customHeight="1">
      <c r="A29" s="1022"/>
      <c r="B29" s="228" t="s">
        <v>215</v>
      </c>
      <c r="C29" s="183">
        <v>7130620625</v>
      </c>
      <c r="D29" s="182" t="s">
        <v>208</v>
      </c>
      <c r="E29" s="182"/>
      <c r="F29" s="725"/>
      <c r="G29" s="119"/>
      <c r="H29" s="259"/>
    </row>
    <row r="30" spans="1:8" ht="15" customHeight="1">
      <c r="A30" s="1022"/>
      <c r="B30" s="228" t="s">
        <v>216</v>
      </c>
      <c r="C30" s="183">
        <v>7130620627</v>
      </c>
      <c r="D30" s="182" t="s">
        <v>208</v>
      </c>
      <c r="E30" s="182">
        <v>1</v>
      </c>
      <c r="F30" s="725">
        <f>VLOOKUP(C30,'SOR RATE'!A:D,4,0)</f>
        <v>81.93</v>
      </c>
      <c r="G30" s="119">
        <f>E30*F30</f>
        <v>81.93</v>
      </c>
      <c r="H30" s="259"/>
    </row>
    <row r="31" spans="1:8" ht="15" customHeight="1">
      <c r="A31" s="1022"/>
      <c r="B31" s="228" t="s">
        <v>217</v>
      </c>
      <c r="C31" s="183">
        <v>7130620631</v>
      </c>
      <c r="D31" s="182" t="s">
        <v>208</v>
      </c>
      <c r="E31" s="182"/>
      <c r="F31" s="725"/>
      <c r="G31" s="119"/>
      <c r="H31" s="259"/>
    </row>
    <row r="32" spans="1:8" ht="15" customHeight="1">
      <c r="A32" s="1023"/>
      <c r="B32" s="228" t="s">
        <v>218</v>
      </c>
      <c r="C32" s="183">
        <v>7130620637</v>
      </c>
      <c r="D32" s="182" t="s">
        <v>208</v>
      </c>
      <c r="E32" s="182">
        <v>70</v>
      </c>
      <c r="F32" s="725">
        <f>VLOOKUP(C32,'SOR RATE'!A:D,4,0)</f>
        <v>81.93</v>
      </c>
      <c r="G32" s="119">
        <f>E32*F32</f>
        <v>5735.1</v>
      </c>
      <c r="H32" s="259"/>
    </row>
    <row r="33" spans="1:11" ht="15" customHeight="1">
      <c r="A33" s="182">
        <v>18</v>
      </c>
      <c r="B33" s="225" t="s">
        <v>219</v>
      </c>
      <c r="C33" s="183">
        <v>7130600032</v>
      </c>
      <c r="D33" s="182" t="s">
        <v>208</v>
      </c>
      <c r="E33" s="182">
        <v>435</v>
      </c>
      <c r="F33" s="725">
        <f>VLOOKUP(C33,'SOR RATE'!A:D,4,0)/1000</f>
        <v>51.035050000000005</v>
      </c>
      <c r="G33" s="119">
        <f>E33*F33</f>
        <v>22200.246750000002</v>
      </c>
      <c r="H33" s="259"/>
    </row>
    <row r="34" spans="1:11" ht="15" customHeight="1">
      <c r="A34" s="211">
        <v>19</v>
      </c>
      <c r="B34" s="228" t="s">
        <v>220</v>
      </c>
      <c r="C34" s="183">
        <v>7130810624</v>
      </c>
      <c r="D34" s="182" t="s">
        <v>96</v>
      </c>
      <c r="E34" s="182">
        <v>120</v>
      </c>
      <c r="F34" s="725">
        <f>VLOOKUP(C34,'SOR RATE'!A:D,4,0)</f>
        <v>108.48</v>
      </c>
      <c r="G34" s="119">
        <f>E34*F34</f>
        <v>13017.6</v>
      </c>
      <c r="H34" s="259"/>
    </row>
    <row r="35" spans="1:11" ht="25.5" customHeight="1">
      <c r="A35" s="1024">
        <v>20</v>
      </c>
      <c r="B35" s="228" t="s">
        <v>221</v>
      </c>
      <c r="C35" s="808"/>
      <c r="D35" s="809"/>
      <c r="E35" s="809"/>
      <c r="F35" s="725"/>
      <c r="G35" s="810"/>
      <c r="H35" s="934" t="s">
        <v>1933</v>
      </c>
    </row>
    <row r="36" spans="1:11" ht="15" customHeight="1">
      <c r="A36" s="1025"/>
      <c r="B36" s="228" t="s">
        <v>222</v>
      </c>
      <c r="C36" s="183">
        <v>7130870045</v>
      </c>
      <c r="D36" s="182" t="s">
        <v>208</v>
      </c>
      <c r="E36" s="182">
        <v>40</v>
      </c>
      <c r="F36" s="725">
        <f>VLOOKUP(C36,'SOR RATE'!A:D,4,0)/1000</f>
        <v>78.508800000000008</v>
      </c>
      <c r="G36" s="119">
        <f>E36*F36</f>
        <v>3140.3520000000003</v>
      </c>
      <c r="H36" s="259"/>
    </row>
    <row r="37" spans="1:11" ht="15" customHeight="1">
      <c r="A37" s="1025"/>
      <c r="B37" s="228" t="s">
        <v>223</v>
      </c>
      <c r="C37" s="183">
        <v>7130870043</v>
      </c>
      <c r="D37" s="182" t="s">
        <v>208</v>
      </c>
      <c r="E37" s="182">
        <v>20</v>
      </c>
      <c r="F37" s="725">
        <f>VLOOKUP(C37,'SOR RATE'!A:D,4,0)/1000</f>
        <v>78.508800000000008</v>
      </c>
      <c r="G37" s="119">
        <f>E37*F37</f>
        <v>1570.1760000000002</v>
      </c>
      <c r="H37" s="259"/>
    </row>
    <row r="38" spans="1:11" ht="15" customHeight="1">
      <c r="A38" s="1025"/>
      <c r="B38" s="228" t="s">
        <v>224</v>
      </c>
      <c r="C38" s="183">
        <v>7130897759</v>
      </c>
      <c r="D38" s="182" t="s">
        <v>54</v>
      </c>
      <c r="E38" s="182">
        <v>2</v>
      </c>
      <c r="F38" s="725">
        <f>VLOOKUP(C38,'SOR RATE'!A:D,4,0)</f>
        <v>4086.92</v>
      </c>
      <c r="G38" s="119">
        <f t="shared" ref="G38:G43" si="1">E38*F38</f>
        <v>8173.84</v>
      </c>
      <c r="H38" s="259"/>
    </row>
    <row r="39" spans="1:11" ht="15" customHeight="1">
      <c r="A39" s="1025"/>
      <c r="B39" s="228" t="s">
        <v>225</v>
      </c>
      <c r="C39" s="183">
        <v>7130620637</v>
      </c>
      <c r="D39" s="182" t="s">
        <v>208</v>
      </c>
      <c r="E39" s="182">
        <v>5</v>
      </c>
      <c r="F39" s="725">
        <f>VLOOKUP(C39,'SOR RATE'!A:D,4,0)</f>
        <v>81.93</v>
      </c>
      <c r="G39" s="119">
        <f>E39*F39</f>
        <v>409.65000000000003</v>
      </c>
      <c r="H39" s="259"/>
    </row>
    <row r="40" spans="1:11" ht="15" customHeight="1">
      <c r="A40" s="1025"/>
      <c r="B40" s="228" t="s">
        <v>166</v>
      </c>
      <c r="C40" s="811">
        <v>7130620013</v>
      </c>
      <c r="D40" s="182" t="s">
        <v>15</v>
      </c>
      <c r="E40" s="182">
        <v>4</v>
      </c>
      <c r="F40" s="725">
        <f>VLOOKUP(C40,'SOR RATE'!A:D,4,0)</f>
        <v>151.63999999999999</v>
      </c>
      <c r="G40" s="119">
        <f t="shared" si="1"/>
        <v>606.55999999999995</v>
      </c>
      <c r="H40" s="259"/>
    </row>
    <row r="41" spans="1:11" ht="15" customHeight="1">
      <c r="A41" s="1025"/>
      <c r="B41" s="228" t="s">
        <v>167</v>
      </c>
      <c r="C41" s="182">
        <v>7130860033</v>
      </c>
      <c r="D41" s="182" t="s">
        <v>15</v>
      </c>
      <c r="E41" s="182">
        <v>2</v>
      </c>
      <c r="F41" s="725">
        <f>VLOOKUP(C41,'SOR RATE'!A:D,4,0)</f>
        <v>1037.8499999999999</v>
      </c>
      <c r="G41" s="119">
        <f t="shared" si="1"/>
        <v>2075.6999999999998</v>
      </c>
      <c r="H41" s="259"/>
    </row>
    <row r="42" spans="1:11" ht="15" customHeight="1">
      <c r="A42" s="1025"/>
      <c r="B42" s="228" t="s">
        <v>226</v>
      </c>
      <c r="C42" s="183">
        <v>7130860076</v>
      </c>
      <c r="D42" s="182" t="s">
        <v>208</v>
      </c>
      <c r="E42" s="182">
        <v>17</v>
      </c>
      <c r="F42" s="725">
        <f>VLOOKUP(C42,'SOR RATE'!A:D,4,0)/1000</f>
        <v>88.409089999999992</v>
      </c>
      <c r="G42" s="119">
        <f t="shared" si="1"/>
        <v>1502.95453</v>
      </c>
      <c r="H42" s="259"/>
    </row>
    <row r="43" spans="1:11" ht="15" customHeight="1">
      <c r="A43" s="1025"/>
      <c r="B43" s="228" t="s">
        <v>227</v>
      </c>
      <c r="C43" s="213">
        <v>7130810692</v>
      </c>
      <c r="D43" s="639" t="s">
        <v>24</v>
      </c>
      <c r="E43" s="182">
        <v>2</v>
      </c>
      <c r="F43" s="725">
        <f>VLOOKUP(C43,'SOR RATE'!A:D,4,0)</f>
        <v>402.58</v>
      </c>
      <c r="G43" s="119">
        <f t="shared" si="1"/>
        <v>805.16</v>
      </c>
      <c r="H43" s="259"/>
    </row>
    <row r="44" spans="1:11" ht="15" customHeight="1">
      <c r="A44" s="1026"/>
      <c r="B44" s="228" t="s">
        <v>228</v>
      </c>
      <c r="C44" s="183">
        <v>7130620619</v>
      </c>
      <c r="D44" s="182" t="s">
        <v>208</v>
      </c>
      <c r="E44" s="182">
        <v>1</v>
      </c>
      <c r="F44" s="725">
        <f>VLOOKUP(C44,'SOR RATE'!A:D,4,0)</f>
        <v>83.34</v>
      </c>
      <c r="G44" s="119">
        <f>E44*F44</f>
        <v>83.34</v>
      </c>
      <c r="H44" s="259"/>
    </row>
    <row r="45" spans="1:11" ht="15" customHeight="1">
      <c r="A45" s="633">
        <v>21</v>
      </c>
      <c r="B45" s="234" t="s">
        <v>62</v>
      </c>
      <c r="C45" s="183"/>
      <c r="D45" s="182"/>
      <c r="E45" s="182"/>
      <c r="F45" s="119"/>
      <c r="G45" s="741">
        <f>SUM(G9:G44)</f>
        <v>1757708.8324599997</v>
      </c>
      <c r="H45" s="259"/>
      <c r="J45" s="186"/>
    </row>
    <row r="46" spans="1:11" ht="15" customHeight="1">
      <c r="A46" s="629">
        <v>22</v>
      </c>
      <c r="B46" s="234" t="s">
        <v>63</v>
      </c>
      <c r="C46" s="183"/>
      <c r="D46" s="182"/>
      <c r="E46" s="182"/>
      <c r="F46" s="119"/>
      <c r="G46" s="741">
        <f>G45/1.18</f>
        <v>1489583.7563220337</v>
      </c>
      <c r="H46" s="259"/>
    </row>
    <row r="47" spans="1:11" ht="15" customHeight="1">
      <c r="A47" s="181">
        <v>23</v>
      </c>
      <c r="B47" s="241" t="s">
        <v>1820</v>
      </c>
      <c r="C47" s="812"/>
      <c r="D47" s="812"/>
      <c r="E47" s="812"/>
      <c r="F47" s="748">
        <v>7.4999999999999997E-2</v>
      </c>
      <c r="G47" s="119">
        <f>G46*F47</f>
        <v>111718.78172415252</v>
      </c>
      <c r="H47" s="851" t="s">
        <v>68</v>
      </c>
    </row>
    <row r="48" spans="1:11" ht="16.5" customHeight="1">
      <c r="A48" s="182">
        <v>24</v>
      </c>
      <c r="B48" s="212" t="s">
        <v>66</v>
      </c>
      <c r="C48" s="183"/>
      <c r="D48" s="182" t="s">
        <v>67</v>
      </c>
      <c r="E48" s="182">
        <v>17.2</v>
      </c>
      <c r="F48" s="119">
        <f>693.78*1.037</f>
        <v>719.44985999999994</v>
      </c>
      <c r="G48" s="119">
        <f>E48*F48</f>
        <v>12374.537591999999</v>
      </c>
      <c r="H48" s="259"/>
      <c r="I48" s="28"/>
      <c r="J48" s="29"/>
      <c r="K48" s="30"/>
    </row>
    <row r="49" spans="1:11" ht="15" customHeight="1">
      <c r="A49" s="182">
        <v>25</v>
      </c>
      <c r="B49" s="807" t="s">
        <v>229</v>
      </c>
      <c r="C49" s="183"/>
      <c r="D49" s="182" t="s">
        <v>159</v>
      </c>
      <c r="E49" s="182">
        <v>1</v>
      </c>
      <c r="F49" s="119"/>
      <c r="G49" s="119">
        <v>158879.15</v>
      </c>
      <c r="H49" s="259"/>
      <c r="I49" s="178"/>
      <c r="J49" s="29"/>
      <c r="K49" s="187"/>
    </row>
    <row r="50" spans="1:11" ht="16.5" customHeight="1">
      <c r="A50" s="182">
        <v>26</v>
      </c>
      <c r="B50" s="617" t="s">
        <v>1816</v>
      </c>
      <c r="C50" s="183"/>
      <c r="D50" s="182"/>
      <c r="E50" s="182"/>
      <c r="F50" s="119"/>
      <c r="G50" s="245"/>
      <c r="H50" s="851" t="s">
        <v>68</v>
      </c>
      <c r="I50" s="188"/>
      <c r="J50" s="29"/>
      <c r="K50" s="33"/>
    </row>
    <row r="51" spans="1:11" s="3" customFormat="1" ht="19.5" customHeight="1">
      <c r="A51" s="286" t="s">
        <v>69</v>
      </c>
      <c r="B51" s="285" t="s">
        <v>1662</v>
      </c>
      <c r="C51" s="614"/>
      <c r="D51" s="615"/>
      <c r="E51" s="289"/>
      <c r="F51" s="289">
        <v>0.02</v>
      </c>
      <c r="G51" s="616">
        <f>G46*F51</f>
        <v>29791.675126440674</v>
      </c>
      <c r="H51" s="851" t="s">
        <v>1815</v>
      </c>
    </row>
    <row r="52" spans="1:11" s="3" customFormat="1" ht="19.5" customHeight="1">
      <c r="A52" s="286" t="s">
        <v>71</v>
      </c>
      <c r="B52" s="285" t="s">
        <v>1663</v>
      </c>
      <c r="C52" s="286"/>
      <c r="D52" s="287"/>
      <c r="E52" s="292"/>
      <c r="F52" s="292">
        <v>0.03</v>
      </c>
      <c r="G52" s="313">
        <f>G46*F52</f>
        <v>44687.512689661009</v>
      </c>
      <c r="H52" s="851" t="s">
        <v>1815</v>
      </c>
    </row>
    <row r="53" spans="1:11" s="3" customFormat="1" ht="19.5" customHeight="1">
      <c r="A53" s="286" t="s">
        <v>72</v>
      </c>
      <c r="B53" s="285" t="s">
        <v>1664</v>
      </c>
      <c r="C53" s="286"/>
      <c r="D53" s="287"/>
      <c r="E53" s="292"/>
      <c r="F53" s="292">
        <v>0.04</v>
      </c>
      <c r="G53" s="313">
        <f>G46*F53</f>
        <v>59583.350252881348</v>
      </c>
      <c r="H53" s="851" t="s">
        <v>1815</v>
      </c>
    </row>
    <row r="54" spans="1:11" ht="41.25" customHeight="1">
      <c r="A54" s="290">
        <v>27</v>
      </c>
      <c r="B54" s="285" t="s">
        <v>1675</v>
      </c>
      <c r="C54" s="298"/>
      <c r="D54" s="290"/>
      <c r="E54" s="290"/>
      <c r="F54" s="292"/>
      <c r="G54" s="313">
        <f>(G46+G47+G48+G49+G51)*0.125</f>
        <v>225293.48759557836</v>
      </c>
      <c r="H54" s="851" t="s">
        <v>68</v>
      </c>
      <c r="I54" s="29"/>
    </row>
    <row r="55" spans="1:11" ht="30">
      <c r="A55" s="633">
        <v>28</v>
      </c>
      <c r="B55" s="254" t="s">
        <v>1857</v>
      </c>
      <c r="C55" s="183"/>
      <c r="D55" s="182"/>
      <c r="E55" s="182"/>
      <c r="F55" s="119"/>
      <c r="G55" s="741">
        <f>G46+G47+G48+G49+G51+G54</f>
        <v>2027641.3883602053</v>
      </c>
      <c r="H55" s="851" t="s">
        <v>68</v>
      </c>
    </row>
    <row r="56" spans="1:11" ht="15" customHeight="1">
      <c r="A56" s="182">
        <v>29</v>
      </c>
      <c r="B56" s="241" t="s">
        <v>1858</v>
      </c>
      <c r="C56" s="183"/>
      <c r="D56" s="182"/>
      <c r="E56" s="182"/>
      <c r="F56" s="119">
        <v>0.09</v>
      </c>
      <c r="G56" s="119">
        <f>G55*F56</f>
        <v>182487.72495241847</v>
      </c>
      <c r="H56" s="259"/>
    </row>
    <row r="57" spans="1:11" ht="15" customHeight="1">
      <c r="A57" s="182">
        <v>30</v>
      </c>
      <c r="B57" s="241" t="s">
        <v>1859</v>
      </c>
      <c r="C57" s="183"/>
      <c r="D57" s="182"/>
      <c r="E57" s="182"/>
      <c r="F57" s="119">
        <v>0.09</v>
      </c>
      <c r="G57" s="119">
        <f>G55*F57</f>
        <v>182487.72495241847</v>
      </c>
      <c r="H57" s="256"/>
    </row>
    <row r="58" spans="1:11" ht="27" customHeight="1">
      <c r="A58" s="182">
        <v>31</v>
      </c>
      <c r="B58" s="241" t="s">
        <v>1860</v>
      </c>
      <c r="C58" s="183"/>
      <c r="D58" s="225"/>
      <c r="E58" s="182"/>
      <c r="F58" s="119"/>
      <c r="G58" s="119">
        <f>G55+G56+G57</f>
        <v>2392616.8382650423</v>
      </c>
      <c r="H58" s="259"/>
    </row>
    <row r="59" spans="1:11" ht="32.25" customHeight="1">
      <c r="A59" s="633">
        <v>32</v>
      </c>
      <c r="B59" s="254" t="s">
        <v>79</v>
      </c>
      <c r="C59" s="813"/>
      <c r="D59" s="814"/>
      <c r="E59" s="633"/>
      <c r="F59" s="741"/>
      <c r="G59" s="741">
        <f>ROUND(G58,0)</f>
        <v>2392617</v>
      </c>
      <c r="H59" s="259"/>
    </row>
    <row r="60" spans="1:11" ht="15">
      <c r="A60" s="972" t="s">
        <v>80</v>
      </c>
      <c r="B60" s="972"/>
      <c r="C60" s="641"/>
      <c r="D60" s="642"/>
      <c r="E60" s="252"/>
      <c r="F60" s="252"/>
      <c r="G60" s="252"/>
      <c r="H60" s="252"/>
    </row>
    <row r="61" spans="1:11" ht="42" customHeight="1">
      <c r="A61" s="916">
        <v>1</v>
      </c>
      <c r="B61" s="973" t="s">
        <v>81</v>
      </c>
      <c r="C61" s="973"/>
      <c r="D61" s="973"/>
      <c r="E61" s="973"/>
      <c r="F61" s="973"/>
      <c r="G61" s="973"/>
      <c r="H61" s="856"/>
    </row>
    <row r="62" spans="1:11" ht="14.25" customHeight="1">
      <c r="A62" s="642">
        <v>2</v>
      </c>
      <c r="B62" s="966" t="s">
        <v>82</v>
      </c>
      <c r="C62" s="966"/>
      <c r="D62" s="966"/>
      <c r="E62" s="966"/>
      <c r="F62" s="966"/>
      <c r="G62" s="966"/>
      <c r="H62" s="18"/>
    </row>
    <row r="63" spans="1:11" ht="14.25" customHeight="1">
      <c r="A63" s="642">
        <v>3</v>
      </c>
      <c r="B63" s="966" t="s">
        <v>83</v>
      </c>
      <c r="C63" s="966"/>
      <c r="D63" s="966"/>
      <c r="E63" s="966"/>
      <c r="F63" s="966"/>
      <c r="G63" s="966"/>
      <c r="H63" s="18"/>
    </row>
    <row r="64" spans="1:11">
      <c r="A64" s="920"/>
      <c r="B64" s="178"/>
      <c r="C64" s="920"/>
      <c r="D64" s="178"/>
      <c r="E64" s="178"/>
      <c r="F64" s="178"/>
      <c r="G64" s="178"/>
    </row>
  </sheetData>
  <mergeCells count="14">
    <mergeCell ref="B1:D1"/>
    <mergeCell ref="B3:G3"/>
    <mergeCell ref="F5:G5"/>
    <mergeCell ref="A6:A7"/>
    <mergeCell ref="B6:B7"/>
    <mergeCell ref="C6:C7"/>
    <mergeCell ref="D6:D7"/>
    <mergeCell ref="E6:G6"/>
    <mergeCell ref="A60:B60"/>
    <mergeCell ref="B61:G61"/>
    <mergeCell ref="B62:G62"/>
    <mergeCell ref="B63:G63"/>
    <mergeCell ref="A25:A32"/>
    <mergeCell ref="A35:A44"/>
  </mergeCells>
  <conditionalFormatting sqref="B45">
    <cfRule type="cellIs" dxfId="15" priority="2" stopIfTrue="1" operator="equal">
      <formula>"?"</formula>
    </cfRule>
  </conditionalFormatting>
  <conditionalFormatting sqref="B46">
    <cfRule type="cellIs" dxfId="14" priority="1" stopIfTrue="1" operator="equal">
      <formula>"?"</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7"/>
  <sheetViews>
    <sheetView workbookViewId="0">
      <pane xSplit="3" ySplit="9" topLeftCell="D10" activePane="bottomRight" state="frozen"/>
      <selection pane="topRight" activeCell="D1" sqref="D1"/>
      <selection pane="bottomLeft" activeCell="A10" sqref="A10"/>
      <selection pane="bottomRight" activeCell="B41" sqref="B41"/>
    </sheetView>
  </sheetViews>
  <sheetFormatPr defaultRowHeight="15"/>
  <cols>
    <col min="1" max="1" width="4.7109375" style="88" customWidth="1"/>
    <col min="2" max="2" width="49.85546875" style="37" customWidth="1"/>
    <col min="3" max="3" width="14.5703125" style="37" customWidth="1"/>
    <col min="4" max="4" width="6" style="37" bestFit="1" customWidth="1"/>
    <col min="5" max="5" width="6.42578125" style="37" bestFit="1" customWidth="1"/>
    <col min="6" max="6" width="10.85546875" style="37" bestFit="1" customWidth="1"/>
    <col min="7" max="7" width="12.140625" style="37" bestFit="1" customWidth="1"/>
    <col min="8" max="8" width="19.7109375" style="37" customWidth="1"/>
    <col min="9" max="9" width="15.7109375" style="37" customWidth="1"/>
    <col min="10" max="255" width="9.140625" style="37"/>
    <col min="256" max="256" width="4.7109375" style="37" customWidth="1"/>
    <col min="257" max="257" width="49.85546875" style="37" customWidth="1"/>
    <col min="258" max="258" width="14.5703125" style="37" customWidth="1"/>
    <col min="259" max="259" width="6" style="37" bestFit="1" customWidth="1"/>
    <col min="260" max="260" width="6.42578125" style="37" bestFit="1" customWidth="1"/>
    <col min="261" max="261" width="9.5703125" style="37" bestFit="1" customWidth="1"/>
    <col min="262" max="262" width="12.140625" style="37" bestFit="1" customWidth="1"/>
    <col min="263" max="263" width="15.85546875" style="37" customWidth="1"/>
    <col min="264" max="264" width="11.28515625" style="37" customWidth="1"/>
    <col min="265" max="265" width="15.7109375" style="37" customWidth="1"/>
    <col min="266" max="511" width="9.140625" style="37"/>
    <col min="512" max="512" width="4.7109375" style="37" customWidth="1"/>
    <col min="513" max="513" width="49.85546875" style="37" customWidth="1"/>
    <col min="514" max="514" width="14.5703125" style="37" customWidth="1"/>
    <col min="515" max="515" width="6" style="37" bestFit="1" customWidth="1"/>
    <col min="516" max="516" width="6.42578125" style="37" bestFit="1" customWidth="1"/>
    <col min="517" max="517" width="9.5703125" style="37" bestFit="1" customWidth="1"/>
    <col min="518" max="518" width="12.140625" style="37" bestFit="1" customWidth="1"/>
    <col min="519" max="519" width="15.85546875" style="37" customWidth="1"/>
    <col min="520" max="520" width="11.28515625" style="37" customWidth="1"/>
    <col min="521" max="521" width="15.7109375" style="37" customWidth="1"/>
    <col min="522" max="767" width="9.140625" style="37"/>
    <col min="768" max="768" width="4.7109375" style="37" customWidth="1"/>
    <col min="769" max="769" width="49.85546875" style="37" customWidth="1"/>
    <col min="770" max="770" width="14.5703125" style="37" customWidth="1"/>
    <col min="771" max="771" width="6" style="37" bestFit="1" customWidth="1"/>
    <col min="772" max="772" width="6.42578125" style="37" bestFit="1" customWidth="1"/>
    <col min="773" max="773" width="9.5703125" style="37" bestFit="1" customWidth="1"/>
    <col min="774" max="774" width="12.140625" style="37" bestFit="1" customWidth="1"/>
    <col min="775" max="775" width="15.85546875" style="37" customWidth="1"/>
    <col min="776" max="776" width="11.28515625" style="37" customWidth="1"/>
    <col min="777" max="777" width="15.7109375" style="37" customWidth="1"/>
    <col min="778" max="1023" width="9.140625" style="37"/>
    <col min="1024" max="1024" width="4.7109375" style="37" customWidth="1"/>
    <col min="1025" max="1025" width="49.85546875" style="37" customWidth="1"/>
    <col min="1026" max="1026" width="14.5703125" style="37" customWidth="1"/>
    <col min="1027" max="1027" width="6" style="37" bestFit="1" customWidth="1"/>
    <col min="1028" max="1028" width="6.42578125" style="37" bestFit="1" customWidth="1"/>
    <col min="1029" max="1029" width="9.5703125" style="37" bestFit="1" customWidth="1"/>
    <col min="1030" max="1030" width="12.140625" style="37" bestFit="1" customWidth="1"/>
    <col min="1031" max="1031" width="15.85546875" style="37" customWidth="1"/>
    <col min="1032" max="1032" width="11.28515625" style="37" customWidth="1"/>
    <col min="1033" max="1033" width="15.7109375" style="37" customWidth="1"/>
    <col min="1034" max="1279" width="9.140625" style="37"/>
    <col min="1280" max="1280" width="4.7109375" style="37" customWidth="1"/>
    <col min="1281" max="1281" width="49.85546875" style="37" customWidth="1"/>
    <col min="1282" max="1282" width="14.5703125" style="37" customWidth="1"/>
    <col min="1283" max="1283" width="6" style="37" bestFit="1" customWidth="1"/>
    <col min="1284" max="1284" width="6.42578125" style="37" bestFit="1" customWidth="1"/>
    <col min="1285" max="1285" width="9.5703125" style="37" bestFit="1" customWidth="1"/>
    <col min="1286" max="1286" width="12.140625" style="37" bestFit="1" customWidth="1"/>
    <col min="1287" max="1287" width="15.85546875" style="37" customWidth="1"/>
    <col min="1288" max="1288" width="11.28515625" style="37" customWidth="1"/>
    <col min="1289" max="1289" width="15.7109375" style="37" customWidth="1"/>
    <col min="1290" max="1535" width="9.140625" style="37"/>
    <col min="1536" max="1536" width="4.7109375" style="37" customWidth="1"/>
    <col min="1537" max="1537" width="49.85546875" style="37" customWidth="1"/>
    <col min="1538" max="1538" width="14.5703125" style="37" customWidth="1"/>
    <col min="1539" max="1539" width="6" style="37" bestFit="1" customWidth="1"/>
    <col min="1540" max="1540" width="6.42578125" style="37" bestFit="1" customWidth="1"/>
    <col min="1541" max="1541" width="9.5703125" style="37" bestFit="1" customWidth="1"/>
    <col min="1542" max="1542" width="12.140625" style="37" bestFit="1" customWidth="1"/>
    <col min="1543" max="1543" width="15.85546875" style="37" customWidth="1"/>
    <col min="1544" max="1544" width="11.28515625" style="37" customWidth="1"/>
    <col min="1545" max="1545" width="15.7109375" style="37" customWidth="1"/>
    <col min="1546" max="1791" width="9.140625" style="37"/>
    <col min="1792" max="1792" width="4.7109375" style="37" customWidth="1"/>
    <col min="1793" max="1793" width="49.85546875" style="37" customWidth="1"/>
    <col min="1794" max="1794" width="14.5703125" style="37" customWidth="1"/>
    <col min="1795" max="1795" width="6" style="37" bestFit="1" customWidth="1"/>
    <col min="1796" max="1796" width="6.42578125" style="37" bestFit="1" customWidth="1"/>
    <col min="1797" max="1797" width="9.5703125" style="37" bestFit="1" customWidth="1"/>
    <col min="1798" max="1798" width="12.140625" style="37" bestFit="1" customWidth="1"/>
    <col min="1799" max="1799" width="15.85546875" style="37" customWidth="1"/>
    <col min="1800" max="1800" width="11.28515625" style="37" customWidth="1"/>
    <col min="1801" max="1801" width="15.7109375" style="37" customWidth="1"/>
    <col min="1802" max="2047" width="9.140625" style="37"/>
    <col min="2048" max="2048" width="4.7109375" style="37" customWidth="1"/>
    <col min="2049" max="2049" width="49.85546875" style="37" customWidth="1"/>
    <col min="2050" max="2050" width="14.5703125" style="37" customWidth="1"/>
    <col min="2051" max="2051" width="6" style="37" bestFit="1" customWidth="1"/>
    <col min="2052" max="2052" width="6.42578125" style="37" bestFit="1" customWidth="1"/>
    <col min="2053" max="2053" width="9.5703125" style="37" bestFit="1" customWidth="1"/>
    <col min="2054" max="2054" width="12.140625" style="37" bestFit="1" customWidth="1"/>
    <col min="2055" max="2055" width="15.85546875" style="37" customWidth="1"/>
    <col min="2056" max="2056" width="11.28515625" style="37" customWidth="1"/>
    <col min="2057" max="2057" width="15.7109375" style="37" customWidth="1"/>
    <col min="2058" max="2303" width="9.140625" style="37"/>
    <col min="2304" max="2304" width="4.7109375" style="37" customWidth="1"/>
    <col min="2305" max="2305" width="49.85546875" style="37" customWidth="1"/>
    <col min="2306" max="2306" width="14.5703125" style="37" customWidth="1"/>
    <col min="2307" max="2307" width="6" style="37" bestFit="1" customWidth="1"/>
    <col min="2308" max="2308" width="6.42578125" style="37" bestFit="1" customWidth="1"/>
    <col min="2309" max="2309" width="9.5703125" style="37" bestFit="1" customWidth="1"/>
    <col min="2310" max="2310" width="12.140625" style="37" bestFit="1" customWidth="1"/>
    <col min="2311" max="2311" width="15.85546875" style="37" customWidth="1"/>
    <col min="2312" max="2312" width="11.28515625" style="37" customWidth="1"/>
    <col min="2313" max="2313" width="15.7109375" style="37" customWidth="1"/>
    <col min="2314" max="2559" width="9.140625" style="37"/>
    <col min="2560" max="2560" width="4.7109375" style="37" customWidth="1"/>
    <col min="2561" max="2561" width="49.85546875" style="37" customWidth="1"/>
    <col min="2562" max="2562" width="14.5703125" style="37" customWidth="1"/>
    <col min="2563" max="2563" width="6" style="37" bestFit="1" customWidth="1"/>
    <col min="2564" max="2564" width="6.42578125" style="37" bestFit="1" customWidth="1"/>
    <col min="2565" max="2565" width="9.5703125" style="37" bestFit="1" customWidth="1"/>
    <col min="2566" max="2566" width="12.140625" style="37" bestFit="1" customWidth="1"/>
    <col min="2567" max="2567" width="15.85546875" style="37" customWidth="1"/>
    <col min="2568" max="2568" width="11.28515625" style="37" customWidth="1"/>
    <col min="2569" max="2569" width="15.7109375" style="37" customWidth="1"/>
    <col min="2570" max="2815" width="9.140625" style="37"/>
    <col min="2816" max="2816" width="4.7109375" style="37" customWidth="1"/>
    <col min="2817" max="2817" width="49.85546875" style="37" customWidth="1"/>
    <col min="2818" max="2818" width="14.5703125" style="37" customWidth="1"/>
    <col min="2819" max="2819" width="6" style="37" bestFit="1" customWidth="1"/>
    <col min="2820" max="2820" width="6.42578125" style="37" bestFit="1" customWidth="1"/>
    <col min="2821" max="2821" width="9.5703125" style="37" bestFit="1" customWidth="1"/>
    <col min="2822" max="2822" width="12.140625" style="37" bestFit="1" customWidth="1"/>
    <col min="2823" max="2823" width="15.85546875" style="37" customWidth="1"/>
    <col min="2824" max="2824" width="11.28515625" style="37" customWidth="1"/>
    <col min="2825" max="2825" width="15.7109375" style="37" customWidth="1"/>
    <col min="2826" max="3071" width="9.140625" style="37"/>
    <col min="3072" max="3072" width="4.7109375" style="37" customWidth="1"/>
    <col min="3073" max="3073" width="49.85546875" style="37" customWidth="1"/>
    <col min="3074" max="3074" width="14.5703125" style="37" customWidth="1"/>
    <col min="3075" max="3075" width="6" style="37" bestFit="1" customWidth="1"/>
    <col min="3076" max="3076" width="6.42578125" style="37" bestFit="1" customWidth="1"/>
    <col min="3077" max="3077" width="9.5703125" style="37" bestFit="1" customWidth="1"/>
    <col min="3078" max="3078" width="12.140625" style="37" bestFit="1" customWidth="1"/>
    <col min="3079" max="3079" width="15.85546875" style="37" customWidth="1"/>
    <col min="3080" max="3080" width="11.28515625" style="37" customWidth="1"/>
    <col min="3081" max="3081" width="15.7109375" style="37" customWidth="1"/>
    <col min="3082" max="3327" width="9.140625" style="37"/>
    <col min="3328" max="3328" width="4.7109375" style="37" customWidth="1"/>
    <col min="3329" max="3329" width="49.85546875" style="37" customWidth="1"/>
    <col min="3330" max="3330" width="14.5703125" style="37" customWidth="1"/>
    <col min="3331" max="3331" width="6" style="37" bestFit="1" customWidth="1"/>
    <col min="3332" max="3332" width="6.42578125" style="37" bestFit="1" customWidth="1"/>
    <col min="3333" max="3333" width="9.5703125" style="37" bestFit="1" customWidth="1"/>
    <col min="3334" max="3334" width="12.140625" style="37" bestFit="1" customWidth="1"/>
    <col min="3335" max="3335" width="15.85546875" style="37" customWidth="1"/>
    <col min="3336" max="3336" width="11.28515625" style="37" customWidth="1"/>
    <col min="3337" max="3337" width="15.7109375" style="37" customWidth="1"/>
    <col min="3338" max="3583" width="9.140625" style="37"/>
    <col min="3584" max="3584" width="4.7109375" style="37" customWidth="1"/>
    <col min="3585" max="3585" width="49.85546875" style="37" customWidth="1"/>
    <col min="3586" max="3586" width="14.5703125" style="37" customWidth="1"/>
    <col min="3587" max="3587" width="6" style="37" bestFit="1" customWidth="1"/>
    <col min="3588" max="3588" width="6.42578125" style="37" bestFit="1" customWidth="1"/>
    <col min="3589" max="3589" width="9.5703125" style="37" bestFit="1" customWidth="1"/>
    <col min="3590" max="3590" width="12.140625" style="37" bestFit="1" customWidth="1"/>
    <col min="3591" max="3591" width="15.85546875" style="37" customWidth="1"/>
    <col min="3592" max="3592" width="11.28515625" style="37" customWidth="1"/>
    <col min="3593" max="3593" width="15.7109375" style="37" customWidth="1"/>
    <col min="3594" max="3839" width="9.140625" style="37"/>
    <col min="3840" max="3840" width="4.7109375" style="37" customWidth="1"/>
    <col min="3841" max="3841" width="49.85546875" style="37" customWidth="1"/>
    <col min="3842" max="3842" width="14.5703125" style="37" customWidth="1"/>
    <col min="3843" max="3843" width="6" style="37" bestFit="1" customWidth="1"/>
    <col min="3844" max="3844" width="6.42578125" style="37" bestFit="1" customWidth="1"/>
    <col min="3845" max="3845" width="9.5703125" style="37" bestFit="1" customWidth="1"/>
    <col min="3846" max="3846" width="12.140625" style="37" bestFit="1" customWidth="1"/>
    <col min="3847" max="3847" width="15.85546875" style="37" customWidth="1"/>
    <col min="3848" max="3848" width="11.28515625" style="37" customWidth="1"/>
    <col min="3849" max="3849" width="15.7109375" style="37" customWidth="1"/>
    <col min="3850" max="4095" width="9.140625" style="37"/>
    <col min="4096" max="4096" width="4.7109375" style="37" customWidth="1"/>
    <col min="4097" max="4097" width="49.85546875" style="37" customWidth="1"/>
    <col min="4098" max="4098" width="14.5703125" style="37" customWidth="1"/>
    <col min="4099" max="4099" width="6" style="37" bestFit="1" customWidth="1"/>
    <col min="4100" max="4100" width="6.42578125" style="37" bestFit="1" customWidth="1"/>
    <col min="4101" max="4101" width="9.5703125" style="37" bestFit="1" customWidth="1"/>
    <col min="4102" max="4102" width="12.140625" style="37" bestFit="1" customWidth="1"/>
    <col min="4103" max="4103" width="15.85546875" style="37" customWidth="1"/>
    <col min="4104" max="4104" width="11.28515625" style="37" customWidth="1"/>
    <col min="4105" max="4105" width="15.7109375" style="37" customWidth="1"/>
    <col min="4106" max="4351" width="9.140625" style="37"/>
    <col min="4352" max="4352" width="4.7109375" style="37" customWidth="1"/>
    <col min="4353" max="4353" width="49.85546875" style="37" customWidth="1"/>
    <col min="4354" max="4354" width="14.5703125" style="37" customWidth="1"/>
    <col min="4355" max="4355" width="6" style="37" bestFit="1" customWidth="1"/>
    <col min="4356" max="4356" width="6.42578125" style="37" bestFit="1" customWidth="1"/>
    <col min="4357" max="4357" width="9.5703125" style="37" bestFit="1" customWidth="1"/>
    <col min="4358" max="4358" width="12.140625" style="37" bestFit="1" customWidth="1"/>
    <col min="4359" max="4359" width="15.85546875" style="37" customWidth="1"/>
    <col min="4360" max="4360" width="11.28515625" style="37" customWidth="1"/>
    <col min="4361" max="4361" width="15.7109375" style="37" customWidth="1"/>
    <col min="4362" max="4607" width="9.140625" style="37"/>
    <col min="4608" max="4608" width="4.7109375" style="37" customWidth="1"/>
    <col min="4609" max="4609" width="49.85546875" style="37" customWidth="1"/>
    <col min="4610" max="4610" width="14.5703125" style="37" customWidth="1"/>
    <col min="4611" max="4611" width="6" style="37" bestFit="1" customWidth="1"/>
    <col min="4612" max="4612" width="6.42578125" style="37" bestFit="1" customWidth="1"/>
    <col min="4613" max="4613" width="9.5703125" style="37" bestFit="1" customWidth="1"/>
    <col min="4614" max="4614" width="12.140625" style="37" bestFit="1" customWidth="1"/>
    <col min="4615" max="4615" width="15.85546875" style="37" customWidth="1"/>
    <col min="4616" max="4616" width="11.28515625" style="37" customWidth="1"/>
    <col min="4617" max="4617" width="15.7109375" style="37" customWidth="1"/>
    <col min="4618" max="4863" width="9.140625" style="37"/>
    <col min="4864" max="4864" width="4.7109375" style="37" customWidth="1"/>
    <col min="4865" max="4865" width="49.85546875" style="37" customWidth="1"/>
    <col min="4866" max="4866" width="14.5703125" style="37" customWidth="1"/>
    <col min="4867" max="4867" width="6" style="37" bestFit="1" customWidth="1"/>
    <col min="4868" max="4868" width="6.42578125" style="37" bestFit="1" customWidth="1"/>
    <col min="4869" max="4869" width="9.5703125" style="37" bestFit="1" customWidth="1"/>
    <col min="4870" max="4870" width="12.140625" style="37" bestFit="1" customWidth="1"/>
    <col min="4871" max="4871" width="15.85546875" style="37" customWidth="1"/>
    <col min="4872" max="4872" width="11.28515625" style="37" customWidth="1"/>
    <col min="4873" max="4873" width="15.7109375" style="37" customWidth="1"/>
    <col min="4874" max="5119" width="9.140625" style="37"/>
    <col min="5120" max="5120" width="4.7109375" style="37" customWidth="1"/>
    <col min="5121" max="5121" width="49.85546875" style="37" customWidth="1"/>
    <col min="5122" max="5122" width="14.5703125" style="37" customWidth="1"/>
    <col min="5123" max="5123" width="6" style="37" bestFit="1" customWidth="1"/>
    <col min="5124" max="5124" width="6.42578125" style="37" bestFit="1" customWidth="1"/>
    <col min="5125" max="5125" width="9.5703125" style="37" bestFit="1" customWidth="1"/>
    <col min="5126" max="5126" width="12.140625" style="37" bestFit="1" customWidth="1"/>
    <col min="5127" max="5127" width="15.85546875" style="37" customWidth="1"/>
    <col min="5128" max="5128" width="11.28515625" style="37" customWidth="1"/>
    <col min="5129" max="5129" width="15.7109375" style="37" customWidth="1"/>
    <col min="5130" max="5375" width="9.140625" style="37"/>
    <col min="5376" max="5376" width="4.7109375" style="37" customWidth="1"/>
    <col min="5377" max="5377" width="49.85546875" style="37" customWidth="1"/>
    <col min="5378" max="5378" width="14.5703125" style="37" customWidth="1"/>
    <col min="5379" max="5379" width="6" style="37" bestFit="1" customWidth="1"/>
    <col min="5380" max="5380" width="6.42578125" style="37" bestFit="1" customWidth="1"/>
    <col min="5381" max="5381" width="9.5703125" style="37" bestFit="1" customWidth="1"/>
    <col min="5382" max="5382" width="12.140625" style="37" bestFit="1" customWidth="1"/>
    <col min="5383" max="5383" width="15.85546875" style="37" customWidth="1"/>
    <col min="5384" max="5384" width="11.28515625" style="37" customWidth="1"/>
    <col min="5385" max="5385" width="15.7109375" style="37" customWidth="1"/>
    <col min="5386" max="5631" width="9.140625" style="37"/>
    <col min="5632" max="5632" width="4.7109375" style="37" customWidth="1"/>
    <col min="5633" max="5633" width="49.85546875" style="37" customWidth="1"/>
    <col min="5634" max="5634" width="14.5703125" style="37" customWidth="1"/>
    <col min="5635" max="5635" width="6" style="37" bestFit="1" customWidth="1"/>
    <col min="5636" max="5636" width="6.42578125" style="37" bestFit="1" customWidth="1"/>
    <col min="5637" max="5637" width="9.5703125" style="37" bestFit="1" customWidth="1"/>
    <col min="5638" max="5638" width="12.140625" style="37" bestFit="1" customWidth="1"/>
    <col min="5639" max="5639" width="15.85546875" style="37" customWidth="1"/>
    <col min="5640" max="5640" width="11.28515625" style="37" customWidth="1"/>
    <col min="5641" max="5641" width="15.7109375" style="37" customWidth="1"/>
    <col min="5642" max="5887" width="9.140625" style="37"/>
    <col min="5888" max="5888" width="4.7109375" style="37" customWidth="1"/>
    <col min="5889" max="5889" width="49.85546875" style="37" customWidth="1"/>
    <col min="5890" max="5890" width="14.5703125" style="37" customWidth="1"/>
    <col min="5891" max="5891" width="6" style="37" bestFit="1" customWidth="1"/>
    <col min="5892" max="5892" width="6.42578125" style="37" bestFit="1" customWidth="1"/>
    <col min="5893" max="5893" width="9.5703125" style="37" bestFit="1" customWidth="1"/>
    <col min="5894" max="5894" width="12.140625" style="37" bestFit="1" customWidth="1"/>
    <col min="5895" max="5895" width="15.85546875" style="37" customWidth="1"/>
    <col min="5896" max="5896" width="11.28515625" style="37" customWidth="1"/>
    <col min="5897" max="5897" width="15.7109375" style="37" customWidth="1"/>
    <col min="5898" max="6143" width="9.140625" style="37"/>
    <col min="6144" max="6144" width="4.7109375" style="37" customWidth="1"/>
    <col min="6145" max="6145" width="49.85546875" style="37" customWidth="1"/>
    <col min="6146" max="6146" width="14.5703125" style="37" customWidth="1"/>
    <col min="6147" max="6147" width="6" style="37" bestFit="1" customWidth="1"/>
    <col min="6148" max="6148" width="6.42578125" style="37" bestFit="1" customWidth="1"/>
    <col min="6149" max="6149" width="9.5703125" style="37" bestFit="1" customWidth="1"/>
    <col min="6150" max="6150" width="12.140625" style="37" bestFit="1" customWidth="1"/>
    <col min="6151" max="6151" width="15.85546875" style="37" customWidth="1"/>
    <col min="6152" max="6152" width="11.28515625" style="37" customWidth="1"/>
    <col min="6153" max="6153" width="15.7109375" style="37" customWidth="1"/>
    <col min="6154" max="6399" width="9.140625" style="37"/>
    <col min="6400" max="6400" width="4.7109375" style="37" customWidth="1"/>
    <col min="6401" max="6401" width="49.85546875" style="37" customWidth="1"/>
    <col min="6402" max="6402" width="14.5703125" style="37" customWidth="1"/>
    <col min="6403" max="6403" width="6" style="37" bestFit="1" customWidth="1"/>
    <col min="6404" max="6404" width="6.42578125" style="37" bestFit="1" customWidth="1"/>
    <col min="6405" max="6405" width="9.5703125" style="37" bestFit="1" customWidth="1"/>
    <col min="6406" max="6406" width="12.140625" style="37" bestFit="1" customWidth="1"/>
    <col min="6407" max="6407" width="15.85546875" style="37" customWidth="1"/>
    <col min="6408" max="6408" width="11.28515625" style="37" customWidth="1"/>
    <col min="6409" max="6409" width="15.7109375" style="37" customWidth="1"/>
    <col min="6410" max="6655" width="9.140625" style="37"/>
    <col min="6656" max="6656" width="4.7109375" style="37" customWidth="1"/>
    <col min="6657" max="6657" width="49.85546875" style="37" customWidth="1"/>
    <col min="6658" max="6658" width="14.5703125" style="37" customWidth="1"/>
    <col min="6659" max="6659" width="6" style="37" bestFit="1" customWidth="1"/>
    <col min="6660" max="6660" width="6.42578125" style="37" bestFit="1" customWidth="1"/>
    <col min="6661" max="6661" width="9.5703125" style="37" bestFit="1" customWidth="1"/>
    <col min="6662" max="6662" width="12.140625" style="37" bestFit="1" customWidth="1"/>
    <col min="6663" max="6663" width="15.85546875" style="37" customWidth="1"/>
    <col min="6664" max="6664" width="11.28515625" style="37" customWidth="1"/>
    <col min="6665" max="6665" width="15.7109375" style="37" customWidth="1"/>
    <col min="6666" max="6911" width="9.140625" style="37"/>
    <col min="6912" max="6912" width="4.7109375" style="37" customWidth="1"/>
    <col min="6913" max="6913" width="49.85546875" style="37" customWidth="1"/>
    <col min="6914" max="6914" width="14.5703125" style="37" customWidth="1"/>
    <col min="6915" max="6915" width="6" style="37" bestFit="1" customWidth="1"/>
    <col min="6916" max="6916" width="6.42578125" style="37" bestFit="1" customWidth="1"/>
    <col min="6917" max="6917" width="9.5703125" style="37" bestFit="1" customWidth="1"/>
    <col min="6918" max="6918" width="12.140625" style="37" bestFit="1" customWidth="1"/>
    <col min="6919" max="6919" width="15.85546875" style="37" customWidth="1"/>
    <col min="6920" max="6920" width="11.28515625" style="37" customWidth="1"/>
    <col min="6921" max="6921" width="15.7109375" style="37" customWidth="1"/>
    <col min="6922" max="7167" width="9.140625" style="37"/>
    <col min="7168" max="7168" width="4.7109375" style="37" customWidth="1"/>
    <col min="7169" max="7169" width="49.85546875" style="37" customWidth="1"/>
    <col min="7170" max="7170" width="14.5703125" style="37" customWidth="1"/>
    <col min="7171" max="7171" width="6" style="37" bestFit="1" customWidth="1"/>
    <col min="7172" max="7172" width="6.42578125" style="37" bestFit="1" customWidth="1"/>
    <col min="7173" max="7173" width="9.5703125" style="37" bestFit="1" customWidth="1"/>
    <col min="7174" max="7174" width="12.140625" style="37" bestFit="1" customWidth="1"/>
    <col min="7175" max="7175" width="15.85546875" style="37" customWidth="1"/>
    <col min="7176" max="7176" width="11.28515625" style="37" customWidth="1"/>
    <col min="7177" max="7177" width="15.7109375" style="37" customWidth="1"/>
    <col min="7178" max="7423" width="9.140625" style="37"/>
    <col min="7424" max="7424" width="4.7109375" style="37" customWidth="1"/>
    <col min="7425" max="7425" width="49.85546875" style="37" customWidth="1"/>
    <col min="7426" max="7426" width="14.5703125" style="37" customWidth="1"/>
    <col min="7427" max="7427" width="6" style="37" bestFit="1" customWidth="1"/>
    <col min="7428" max="7428" width="6.42578125" style="37" bestFit="1" customWidth="1"/>
    <col min="7429" max="7429" width="9.5703125" style="37" bestFit="1" customWidth="1"/>
    <col min="7430" max="7430" width="12.140625" style="37" bestFit="1" customWidth="1"/>
    <col min="7431" max="7431" width="15.85546875" style="37" customWidth="1"/>
    <col min="7432" max="7432" width="11.28515625" style="37" customWidth="1"/>
    <col min="7433" max="7433" width="15.7109375" style="37" customWidth="1"/>
    <col min="7434" max="7679" width="9.140625" style="37"/>
    <col min="7680" max="7680" width="4.7109375" style="37" customWidth="1"/>
    <col min="7681" max="7681" width="49.85546875" style="37" customWidth="1"/>
    <col min="7682" max="7682" width="14.5703125" style="37" customWidth="1"/>
    <col min="7683" max="7683" width="6" style="37" bestFit="1" customWidth="1"/>
    <col min="7684" max="7684" width="6.42578125" style="37" bestFit="1" customWidth="1"/>
    <col min="7685" max="7685" width="9.5703125" style="37" bestFit="1" customWidth="1"/>
    <col min="7686" max="7686" width="12.140625" style="37" bestFit="1" customWidth="1"/>
    <col min="7687" max="7687" width="15.85546875" style="37" customWidth="1"/>
    <col min="7688" max="7688" width="11.28515625" style="37" customWidth="1"/>
    <col min="7689" max="7689" width="15.7109375" style="37" customWidth="1"/>
    <col min="7690" max="7935" width="9.140625" style="37"/>
    <col min="7936" max="7936" width="4.7109375" style="37" customWidth="1"/>
    <col min="7937" max="7937" width="49.85546875" style="37" customWidth="1"/>
    <col min="7938" max="7938" width="14.5703125" style="37" customWidth="1"/>
    <col min="7939" max="7939" width="6" style="37" bestFit="1" customWidth="1"/>
    <col min="7940" max="7940" width="6.42578125" style="37" bestFit="1" customWidth="1"/>
    <col min="7941" max="7941" width="9.5703125" style="37" bestFit="1" customWidth="1"/>
    <col min="7942" max="7942" width="12.140625" style="37" bestFit="1" customWidth="1"/>
    <col min="7943" max="7943" width="15.85546875" style="37" customWidth="1"/>
    <col min="7944" max="7944" width="11.28515625" style="37" customWidth="1"/>
    <col min="7945" max="7945" width="15.7109375" style="37" customWidth="1"/>
    <col min="7946" max="8191" width="9.140625" style="37"/>
    <col min="8192" max="8192" width="4.7109375" style="37" customWidth="1"/>
    <col min="8193" max="8193" width="49.85546875" style="37" customWidth="1"/>
    <col min="8194" max="8194" width="14.5703125" style="37" customWidth="1"/>
    <col min="8195" max="8195" width="6" style="37" bestFit="1" customWidth="1"/>
    <col min="8196" max="8196" width="6.42578125" style="37" bestFit="1" customWidth="1"/>
    <col min="8197" max="8197" width="9.5703125" style="37" bestFit="1" customWidth="1"/>
    <col min="8198" max="8198" width="12.140625" style="37" bestFit="1" customWidth="1"/>
    <col min="8199" max="8199" width="15.85546875" style="37" customWidth="1"/>
    <col min="8200" max="8200" width="11.28515625" style="37" customWidth="1"/>
    <col min="8201" max="8201" width="15.7109375" style="37" customWidth="1"/>
    <col min="8202" max="8447" width="9.140625" style="37"/>
    <col min="8448" max="8448" width="4.7109375" style="37" customWidth="1"/>
    <col min="8449" max="8449" width="49.85546875" style="37" customWidth="1"/>
    <col min="8450" max="8450" width="14.5703125" style="37" customWidth="1"/>
    <col min="8451" max="8451" width="6" style="37" bestFit="1" customWidth="1"/>
    <col min="8452" max="8452" width="6.42578125" style="37" bestFit="1" customWidth="1"/>
    <col min="8453" max="8453" width="9.5703125" style="37" bestFit="1" customWidth="1"/>
    <col min="8454" max="8454" width="12.140625" style="37" bestFit="1" customWidth="1"/>
    <col min="8455" max="8455" width="15.85546875" style="37" customWidth="1"/>
    <col min="8456" max="8456" width="11.28515625" style="37" customWidth="1"/>
    <col min="8457" max="8457" width="15.7109375" style="37" customWidth="1"/>
    <col min="8458" max="8703" width="9.140625" style="37"/>
    <col min="8704" max="8704" width="4.7109375" style="37" customWidth="1"/>
    <col min="8705" max="8705" width="49.85546875" style="37" customWidth="1"/>
    <col min="8706" max="8706" width="14.5703125" style="37" customWidth="1"/>
    <col min="8707" max="8707" width="6" style="37" bestFit="1" customWidth="1"/>
    <col min="8708" max="8708" width="6.42578125" style="37" bestFit="1" customWidth="1"/>
    <col min="8709" max="8709" width="9.5703125" style="37" bestFit="1" customWidth="1"/>
    <col min="8710" max="8710" width="12.140625" style="37" bestFit="1" customWidth="1"/>
    <col min="8711" max="8711" width="15.85546875" style="37" customWidth="1"/>
    <col min="8712" max="8712" width="11.28515625" style="37" customWidth="1"/>
    <col min="8713" max="8713" width="15.7109375" style="37" customWidth="1"/>
    <col min="8714" max="8959" width="9.140625" style="37"/>
    <col min="8960" max="8960" width="4.7109375" style="37" customWidth="1"/>
    <col min="8961" max="8961" width="49.85546875" style="37" customWidth="1"/>
    <col min="8962" max="8962" width="14.5703125" style="37" customWidth="1"/>
    <col min="8963" max="8963" width="6" style="37" bestFit="1" customWidth="1"/>
    <col min="8964" max="8964" width="6.42578125" style="37" bestFit="1" customWidth="1"/>
    <col min="8965" max="8965" width="9.5703125" style="37" bestFit="1" customWidth="1"/>
    <col min="8966" max="8966" width="12.140625" style="37" bestFit="1" customWidth="1"/>
    <col min="8967" max="8967" width="15.85546875" style="37" customWidth="1"/>
    <col min="8968" max="8968" width="11.28515625" style="37" customWidth="1"/>
    <col min="8969" max="8969" width="15.7109375" style="37" customWidth="1"/>
    <col min="8970" max="9215" width="9.140625" style="37"/>
    <col min="9216" max="9216" width="4.7109375" style="37" customWidth="1"/>
    <col min="9217" max="9217" width="49.85546875" style="37" customWidth="1"/>
    <col min="9218" max="9218" width="14.5703125" style="37" customWidth="1"/>
    <col min="9219" max="9219" width="6" style="37" bestFit="1" customWidth="1"/>
    <col min="9220" max="9220" width="6.42578125" style="37" bestFit="1" customWidth="1"/>
    <col min="9221" max="9221" width="9.5703125" style="37" bestFit="1" customWidth="1"/>
    <col min="9222" max="9222" width="12.140625" style="37" bestFit="1" customWidth="1"/>
    <col min="9223" max="9223" width="15.85546875" style="37" customWidth="1"/>
    <col min="9224" max="9224" width="11.28515625" style="37" customWidth="1"/>
    <col min="9225" max="9225" width="15.7109375" style="37" customWidth="1"/>
    <col min="9226" max="9471" width="9.140625" style="37"/>
    <col min="9472" max="9472" width="4.7109375" style="37" customWidth="1"/>
    <col min="9473" max="9473" width="49.85546875" style="37" customWidth="1"/>
    <col min="9474" max="9474" width="14.5703125" style="37" customWidth="1"/>
    <col min="9475" max="9475" width="6" style="37" bestFit="1" customWidth="1"/>
    <col min="9476" max="9476" width="6.42578125" style="37" bestFit="1" customWidth="1"/>
    <col min="9477" max="9477" width="9.5703125" style="37" bestFit="1" customWidth="1"/>
    <col min="9478" max="9478" width="12.140625" style="37" bestFit="1" customWidth="1"/>
    <col min="9479" max="9479" width="15.85546875" style="37" customWidth="1"/>
    <col min="9480" max="9480" width="11.28515625" style="37" customWidth="1"/>
    <col min="9481" max="9481" width="15.7109375" style="37" customWidth="1"/>
    <col min="9482" max="9727" width="9.140625" style="37"/>
    <col min="9728" max="9728" width="4.7109375" style="37" customWidth="1"/>
    <col min="9729" max="9729" width="49.85546875" style="37" customWidth="1"/>
    <col min="9730" max="9730" width="14.5703125" style="37" customWidth="1"/>
    <col min="9731" max="9731" width="6" style="37" bestFit="1" customWidth="1"/>
    <col min="9732" max="9732" width="6.42578125" style="37" bestFit="1" customWidth="1"/>
    <col min="9733" max="9733" width="9.5703125" style="37" bestFit="1" customWidth="1"/>
    <col min="9734" max="9734" width="12.140625" style="37" bestFit="1" customWidth="1"/>
    <col min="9735" max="9735" width="15.85546875" style="37" customWidth="1"/>
    <col min="9736" max="9736" width="11.28515625" style="37" customWidth="1"/>
    <col min="9737" max="9737" width="15.7109375" style="37" customWidth="1"/>
    <col min="9738" max="9983" width="9.140625" style="37"/>
    <col min="9984" max="9984" width="4.7109375" style="37" customWidth="1"/>
    <col min="9985" max="9985" width="49.85546875" style="37" customWidth="1"/>
    <col min="9986" max="9986" width="14.5703125" style="37" customWidth="1"/>
    <col min="9987" max="9987" width="6" style="37" bestFit="1" customWidth="1"/>
    <col min="9988" max="9988" width="6.42578125" style="37" bestFit="1" customWidth="1"/>
    <col min="9989" max="9989" width="9.5703125" style="37" bestFit="1" customWidth="1"/>
    <col min="9990" max="9990" width="12.140625" style="37" bestFit="1" customWidth="1"/>
    <col min="9991" max="9991" width="15.85546875" style="37" customWidth="1"/>
    <col min="9992" max="9992" width="11.28515625" style="37" customWidth="1"/>
    <col min="9993" max="9993" width="15.7109375" style="37" customWidth="1"/>
    <col min="9994" max="10239" width="9.140625" style="37"/>
    <col min="10240" max="10240" width="4.7109375" style="37" customWidth="1"/>
    <col min="10241" max="10241" width="49.85546875" style="37" customWidth="1"/>
    <col min="10242" max="10242" width="14.5703125" style="37" customWidth="1"/>
    <col min="10243" max="10243" width="6" style="37" bestFit="1" customWidth="1"/>
    <col min="10244" max="10244" width="6.42578125" style="37" bestFit="1" customWidth="1"/>
    <col min="10245" max="10245" width="9.5703125" style="37" bestFit="1" customWidth="1"/>
    <col min="10246" max="10246" width="12.140625" style="37" bestFit="1" customWidth="1"/>
    <col min="10247" max="10247" width="15.85546875" style="37" customWidth="1"/>
    <col min="10248" max="10248" width="11.28515625" style="37" customWidth="1"/>
    <col min="10249" max="10249" width="15.7109375" style="37" customWidth="1"/>
    <col min="10250" max="10495" width="9.140625" style="37"/>
    <col min="10496" max="10496" width="4.7109375" style="37" customWidth="1"/>
    <col min="10497" max="10497" width="49.85546875" style="37" customWidth="1"/>
    <col min="10498" max="10498" width="14.5703125" style="37" customWidth="1"/>
    <col min="10499" max="10499" width="6" style="37" bestFit="1" customWidth="1"/>
    <col min="10500" max="10500" width="6.42578125" style="37" bestFit="1" customWidth="1"/>
    <col min="10501" max="10501" width="9.5703125" style="37" bestFit="1" customWidth="1"/>
    <col min="10502" max="10502" width="12.140625" style="37" bestFit="1" customWidth="1"/>
    <col min="10503" max="10503" width="15.85546875" style="37" customWidth="1"/>
    <col min="10504" max="10504" width="11.28515625" style="37" customWidth="1"/>
    <col min="10505" max="10505" width="15.7109375" style="37" customWidth="1"/>
    <col min="10506" max="10751" width="9.140625" style="37"/>
    <col min="10752" max="10752" width="4.7109375" style="37" customWidth="1"/>
    <col min="10753" max="10753" width="49.85546875" style="37" customWidth="1"/>
    <col min="10754" max="10754" width="14.5703125" style="37" customWidth="1"/>
    <col min="10755" max="10755" width="6" style="37" bestFit="1" customWidth="1"/>
    <col min="10756" max="10756" width="6.42578125" style="37" bestFit="1" customWidth="1"/>
    <col min="10757" max="10757" width="9.5703125" style="37" bestFit="1" customWidth="1"/>
    <col min="10758" max="10758" width="12.140625" style="37" bestFit="1" customWidth="1"/>
    <col min="10759" max="10759" width="15.85546875" style="37" customWidth="1"/>
    <col min="10760" max="10760" width="11.28515625" style="37" customWidth="1"/>
    <col min="10761" max="10761" width="15.7109375" style="37" customWidth="1"/>
    <col min="10762" max="11007" width="9.140625" style="37"/>
    <col min="11008" max="11008" width="4.7109375" style="37" customWidth="1"/>
    <col min="11009" max="11009" width="49.85546875" style="37" customWidth="1"/>
    <col min="11010" max="11010" width="14.5703125" style="37" customWidth="1"/>
    <col min="11011" max="11011" width="6" style="37" bestFit="1" customWidth="1"/>
    <col min="11012" max="11012" width="6.42578125" style="37" bestFit="1" customWidth="1"/>
    <col min="11013" max="11013" width="9.5703125" style="37" bestFit="1" customWidth="1"/>
    <col min="11014" max="11014" width="12.140625" style="37" bestFit="1" customWidth="1"/>
    <col min="11015" max="11015" width="15.85546875" style="37" customWidth="1"/>
    <col min="11016" max="11016" width="11.28515625" style="37" customWidth="1"/>
    <col min="11017" max="11017" width="15.7109375" style="37" customWidth="1"/>
    <col min="11018" max="11263" width="9.140625" style="37"/>
    <col min="11264" max="11264" width="4.7109375" style="37" customWidth="1"/>
    <col min="11265" max="11265" width="49.85546875" style="37" customWidth="1"/>
    <col min="11266" max="11266" width="14.5703125" style="37" customWidth="1"/>
    <col min="11267" max="11267" width="6" style="37" bestFit="1" customWidth="1"/>
    <col min="11268" max="11268" width="6.42578125" style="37" bestFit="1" customWidth="1"/>
    <col min="11269" max="11269" width="9.5703125" style="37" bestFit="1" customWidth="1"/>
    <col min="11270" max="11270" width="12.140625" style="37" bestFit="1" customWidth="1"/>
    <col min="11271" max="11271" width="15.85546875" style="37" customWidth="1"/>
    <col min="11272" max="11272" width="11.28515625" style="37" customWidth="1"/>
    <col min="11273" max="11273" width="15.7109375" style="37" customWidth="1"/>
    <col min="11274" max="11519" width="9.140625" style="37"/>
    <col min="11520" max="11520" width="4.7109375" style="37" customWidth="1"/>
    <col min="11521" max="11521" width="49.85546875" style="37" customWidth="1"/>
    <col min="11522" max="11522" width="14.5703125" style="37" customWidth="1"/>
    <col min="11523" max="11523" width="6" style="37" bestFit="1" customWidth="1"/>
    <col min="11524" max="11524" width="6.42578125" style="37" bestFit="1" customWidth="1"/>
    <col min="11525" max="11525" width="9.5703125" style="37" bestFit="1" customWidth="1"/>
    <col min="11526" max="11526" width="12.140625" style="37" bestFit="1" customWidth="1"/>
    <col min="11527" max="11527" width="15.85546875" style="37" customWidth="1"/>
    <col min="11528" max="11528" width="11.28515625" style="37" customWidth="1"/>
    <col min="11529" max="11529" width="15.7109375" style="37" customWidth="1"/>
    <col min="11530" max="11775" width="9.140625" style="37"/>
    <col min="11776" max="11776" width="4.7109375" style="37" customWidth="1"/>
    <col min="11777" max="11777" width="49.85546875" style="37" customWidth="1"/>
    <col min="11778" max="11778" width="14.5703125" style="37" customWidth="1"/>
    <col min="11779" max="11779" width="6" style="37" bestFit="1" customWidth="1"/>
    <col min="11780" max="11780" width="6.42578125" style="37" bestFit="1" customWidth="1"/>
    <col min="11781" max="11781" width="9.5703125" style="37" bestFit="1" customWidth="1"/>
    <col min="11782" max="11782" width="12.140625" style="37" bestFit="1" customWidth="1"/>
    <col min="11783" max="11783" width="15.85546875" style="37" customWidth="1"/>
    <col min="11784" max="11784" width="11.28515625" style="37" customWidth="1"/>
    <col min="11785" max="11785" width="15.7109375" style="37" customWidth="1"/>
    <col min="11786" max="12031" width="9.140625" style="37"/>
    <col min="12032" max="12032" width="4.7109375" style="37" customWidth="1"/>
    <col min="12033" max="12033" width="49.85546875" style="37" customWidth="1"/>
    <col min="12034" max="12034" width="14.5703125" style="37" customWidth="1"/>
    <col min="12035" max="12035" width="6" style="37" bestFit="1" customWidth="1"/>
    <col min="12036" max="12036" width="6.42578125" style="37" bestFit="1" customWidth="1"/>
    <col min="12037" max="12037" width="9.5703125" style="37" bestFit="1" customWidth="1"/>
    <col min="12038" max="12038" width="12.140625" style="37" bestFit="1" customWidth="1"/>
    <col min="12039" max="12039" width="15.85546875" style="37" customWidth="1"/>
    <col min="12040" max="12040" width="11.28515625" style="37" customWidth="1"/>
    <col min="12041" max="12041" width="15.7109375" style="37" customWidth="1"/>
    <col min="12042" max="12287" width="9.140625" style="37"/>
    <col min="12288" max="12288" width="4.7109375" style="37" customWidth="1"/>
    <col min="12289" max="12289" width="49.85546875" style="37" customWidth="1"/>
    <col min="12290" max="12290" width="14.5703125" style="37" customWidth="1"/>
    <col min="12291" max="12291" width="6" style="37" bestFit="1" customWidth="1"/>
    <col min="12292" max="12292" width="6.42578125" style="37" bestFit="1" customWidth="1"/>
    <col min="12293" max="12293" width="9.5703125" style="37" bestFit="1" customWidth="1"/>
    <col min="12294" max="12294" width="12.140625" style="37" bestFit="1" customWidth="1"/>
    <col min="12295" max="12295" width="15.85546875" style="37" customWidth="1"/>
    <col min="12296" max="12296" width="11.28515625" style="37" customWidth="1"/>
    <col min="12297" max="12297" width="15.7109375" style="37" customWidth="1"/>
    <col min="12298" max="12543" width="9.140625" style="37"/>
    <col min="12544" max="12544" width="4.7109375" style="37" customWidth="1"/>
    <col min="12545" max="12545" width="49.85546875" style="37" customWidth="1"/>
    <col min="12546" max="12546" width="14.5703125" style="37" customWidth="1"/>
    <col min="12547" max="12547" width="6" style="37" bestFit="1" customWidth="1"/>
    <col min="12548" max="12548" width="6.42578125" style="37" bestFit="1" customWidth="1"/>
    <col min="12549" max="12549" width="9.5703125" style="37" bestFit="1" customWidth="1"/>
    <col min="12550" max="12550" width="12.140625" style="37" bestFit="1" customWidth="1"/>
    <col min="12551" max="12551" width="15.85546875" style="37" customWidth="1"/>
    <col min="12552" max="12552" width="11.28515625" style="37" customWidth="1"/>
    <col min="12553" max="12553" width="15.7109375" style="37" customWidth="1"/>
    <col min="12554" max="12799" width="9.140625" style="37"/>
    <col min="12800" max="12800" width="4.7109375" style="37" customWidth="1"/>
    <col min="12801" max="12801" width="49.85546875" style="37" customWidth="1"/>
    <col min="12802" max="12802" width="14.5703125" style="37" customWidth="1"/>
    <col min="12803" max="12803" width="6" style="37" bestFit="1" customWidth="1"/>
    <col min="12804" max="12804" width="6.42578125" style="37" bestFit="1" customWidth="1"/>
    <col min="12805" max="12805" width="9.5703125" style="37" bestFit="1" customWidth="1"/>
    <col min="12806" max="12806" width="12.140625" style="37" bestFit="1" customWidth="1"/>
    <col min="12807" max="12807" width="15.85546875" style="37" customWidth="1"/>
    <col min="12808" max="12808" width="11.28515625" style="37" customWidth="1"/>
    <col min="12809" max="12809" width="15.7109375" style="37" customWidth="1"/>
    <col min="12810" max="13055" width="9.140625" style="37"/>
    <col min="13056" max="13056" width="4.7109375" style="37" customWidth="1"/>
    <col min="13057" max="13057" width="49.85546875" style="37" customWidth="1"/>
    <col min="13058" max="13058" width="14.5703125" style="37" customWidth="1"/>
    <col min="13059" max="13059" width="6" style="37" bestFit="1" customWidth="1"/>
    <col min="13060" max="13060" width="6.42578125" style="37" bestFit="1" customWidth="1"/>
    <col min="13061" max="13061" width="9.5703125" style="37" bestFit="1" customWidth="1"/>
    <col min="13062" max="13062" width="12.140625" style="37" bestFit="1" customWidth="1"/>
    <col min="13063" max="13063" width="15.85546875" style="37" customWidth="1"/>
    <col min="13064" max="13064" width="11.28515625" style="37" customWidth="1"/>
    <col min="13065" max="13065" width="15.7109375" style="37" customWidth="1"/>
    <col min="13066" max="13311" width="9.140625" style="37"/>
    <col min="13312" max="13312" width="4.7109375" style="37" customWidth="1"/>
    <col min="13313" max="13313" width="49.85546875" style="37" customWidth="1"/>
    <col min="13314" max="13314" width="14.5703125" style="37" customWidth="1"/>
    <col min="13315" max="13315" width="6" style="37" bestFit="1" customWidth="1"/>
    <col min="13316" max="13316" width="6.42578125" style="37" bestFit="1" customWidth="1"/>
    <col min="13317" max="13317" width="9.5703125" style="37" bestFit="1" customWidth="1"/>
    <col min="13318" max="13318" width="12.140625" style="37" bestFit="1" customWidth="1"/>
    <col min="13319" max="13319" width="15.85546875" style="37" customWidth="1"/>
    <col min="13320" max="13320" width="11.28515625" style="37" customWidth="1"/>
    <col min="13321" max="13321" width="15.7109375" style="37" customWidth="1"/>
    <col min="13322" max="13567" width="9.140625" style="37"/>
    <col min="13568" max="13568" width="4.7109375" style="37" customWidth="1"/>
    <col min="13569" max="13569" width="49.85546875" style="37" customWidth="1"/>
    <col min="13570" max="13570" width="14.5703125" style="37" customWidth="1"/>
    <col min="13571" max="13571" width="6" style="37" bestFit="1" customWidth="1"/>
    <col min="13572" max="13572" width="6.42578125" style="37" bestFit="1" customWidth="1"/>
    <col min="13573" max="13573" width="9.5703125" style="37" bestFit="1" customWidth="1"/>
    <col min="13574" max="13574" width="12.140625" style="37" bestFit="1" customWidth="1"/>
    <col min="13575" max="13575" width="15.85546875" style="37" customWidth="1"/>
    <col min="13576" max="13576" width="11.28515625" style="37" customWidth="1"/>
    <col min="13577" max="13577" width="15.7109375" style="37" customWidth="1"/>
    <col min="13578" max="13823" width="9.140625" style="37"/>
    <col min="13824" max="13824" width="4.7109375" style="37" customWidth="1"/>
    <col min="13825" max="13825" width="49.85546875" style="37" customWidth="1"/>
    <col min="13826" max="13826" width="14.5703125" style="37" customWidth="1"/>
    <col min="13827" max="13827" width="6" style="37" bestFit="1" customWidth="1"/>
    <col min="13828" max="13828" width="6.42578125" style="37" bestFit="1" customWidth="1"/>
    <col min="13829" max="13829" width="9.5703125" style="37" bestFit="1" customWidth="1"/>
    <col min="13830" max="13830" width="12.140625" style="37" bestFit="1" customWidth="1"/>
    <col min="13831" max="13831" width="15.85546875" style="37" customWidth="1"/>
    <col min="13832" max="13832" width="11.28515625" style="37" customWidth="1"/>
    <col min="13833" max="13833" width="15.7109375" style="37" customWidth="1"/>
    <col min="13834" max="14079" width="9.140625" style="37"/>
    <col min="14080" max="14080" width="4.7109375" style="37" customWidth="1"/>
    <col min="14081" max="14081" width="49.85546875" style="37" customWidth="1"/>
    <col min="14082" max="14082" width="14.5703125" style="37" customWidth="1"/>
    <col min="14083" max="14083" width="6" style="37" bestFit="1" customWidth="1"/>
    <col min="14084" max="14084" width="6.42578125" style="37" bestFit="1" customWidth="1"/>
    <col min="14085" max="14085" width="9.5703125" style="37" bestFit="1" customWidth="1"/>
    <col min="14086" max="14086" width="12.140625" style="37" bestFit="1" customWidth="1"/>
    <col min="14087" max="14087" width="15.85546875" style="37" customWidth="1"/>
    <col min="14088" max="14088" width="11.28515625" style="37" customWidth="1"/>
    <col min="14089" max="14089" width="15.7109375" style="37" customWidth="1"/>
    <col min="14090" max="14335" width="9.140625" style="37"/>
    <col min="14336" max="14336" width="4.7109375" style="37" customWidth="1"/>
    <col min="14337" max="14337" width="49.85546875" style="37" customWidth="1"/>
    <col min="14338" max="14338" width="14.5703125" style="37" customWidth="1"/>
    <col min="14339" max="14339" width="6" style="37" bestFit="1" customWidth="1"/>
    <col min="14340" max="14340" width="6.42578125" style="37" bestFit="1" customWidth="1"/>
    <col min="14341" max="14341" width="9.5703125" style="37" bestFit="1" customWidth="1"/>
    <col min="14342" max="14342" width="12.140625" style="37" bestFit="1" customWidth="1"/>
    <col min="14343" max="14343" width="15.85546875" style="37" customWidth="1"/>
    <col min="14344" max="14344" width="11.28515625" style="37" customWidth="1"/>
    <col min="14345" max="14345" width="15.7109375" style="37" customWidth="1"/>
    <col min="14346" max="14591" width="9.140625" style="37"/>
    <col min="14592" max="14592" width="4.7109375" style="37" customWidth="1"/>
    <col min="14593" max="14593" width="49.85546875" style="37" customWidth="1"/>
    <col min="14594" max="14594" width="14.5703125" style="37" customWidth="1"/>
    <col min="14595" max="14595" width="6" style="37" bestFit="1" customWidth="1"/>
    <col min="14596" max="14596" width="6.42578125" style="37" bestFit="1" customWidth="1"/>
    <col min="14597" max="14597" width="9.5703125" style="37" bestFit="1" customWidth="1"/>
    <col min="14598" max="14598" width="12.140625" style="37" bestFit="1" customWidth="1"/>
    <col min="14599" max="14599" width="15.85546875" style="37" customWidth="1"/>
    <col min="14600" max="14600" width="11.28515625" style="37" customWidth="1"/>
    <col min="14601" max="14601" width="15.7109375" style="37" customWidth="1"/>
    <col min="14602" max="14847" width="9.140625" style="37"/>
    <col min="14848" max="14848" width="4.7109375" style="37" customWidth="1"/>
    <col min="14849" max="14849" width="49.85546875" style="37" customWidth="1"/>
    <col min="14850" max="14850" width="14.5703125" style="37" customWidth="1"/>
    <col min="14851" max="14851" width="6" style="37" bestFit="1" customWidth="1"/>
    <col min="14852" max="14852" width="6.42578125" style="37" bestFit="1" customWidth="1"/>
    <col min="14853" max="14853" width="9.5703125" style="37" bestFit="1" customWidth="1"/>
    <col min="14854" max="14854" width="12.140625" style="37" bestFit="1" customWidth="1"/>
    <col min="14855" max="14855" width="15.85546875" style="37" customWidth="1"/>
    <col min="14856" max="14856" width="11.28515625" style="37" customWidth="1"/>
    <col min="14857" max="14857" width="15.7109375" style="37" customWidth="1"/>
    <col min="14858" max="15103" width="9.140625" style="37"/>
    <col min="15104" max="15104" width="4.7109375" style="37" customWidth="1"/>
    <col min="15105" max="15105" width="49.85546875" style="37" customWidth="1"/>
    <col min="15106" max="15106" width="14.5703125" style="37" customWidth="1"/>
    <col min="15107" max="15107" width="6" style="37" bestFit="1" customWidth="1"/>
    <col min="15108" max="15108" width="6.42578125" style="37" bestFit="1" customWidth="1"/>
    <col min="15109" max="15109" width="9.5703125" style="37" bestFit="1" customWidth="1"/>
    <col min="15110" max="15110" width="12.140625" style="37" bestFit="1" customWidth="1"/>
    <col min="15111" max="15111" width="15.85546875" style="37" customWidth="1"/>
    <col min="15112" max="15112" width="11.28515625" style="37" customWidth="1"/>
    <col min="15113" max="15113" width="15.7109375" style="37" customWidth="1"/>
    <col min="15114" max="15359" width="9.140625" style="37"/>
    <col min="15360" max="15360" width="4.7109375" style="37" customWidth="1"/>
    <col min="15361" max="15361" width="49.85546875" style="37" customWidth="1"/>
    <col min="15362" max="15362" width="14.5703125" style="37" customWidth="1"/>
    <col min="15363" max="15363" width="6" style="37" bestFit="1" customWidth="1"/>
    <col min="15364" max="15364" width="6.42578125" style="37" bestFit="1" customWidth="1"/>
    <col min="15365" max="15365" width="9.5703125" style="37" bestFit="1" customWidth="1"/>
    <col min="15366" max="15366" width="12.140625" style="37" bestFit="1" customWidth="1"/>
    <col min="15367" max="15367" width="15.85546875" style="37" customWidth="1"/>
    <col min="15368" max="15368" width="11.28515625" style="37" customWidth="1"/>
    <col min="15369" max="15369" width="15.7109375" style="37" customWidth="1"/>
    <col min="15370" max="15615" width="9.140625" style="37"/>
    <col min="15616" max="15616" width="4.7109375" style="37" customWidth="1"/>
    <col min="15617" max="15617" width="49.85546875" style="37" customWidth="1"/>
    <col min="15618" max="15618" width="14.5703125" style="37" customWidth="1"/>
    <col min="15619" max="15619" width="6" style="37" bestFit="1" customWidth="1"/>
    <col min="15620" max="15620" width="6.42578125" style="37" bestFit="1" customWidth="1"/>
    <col min="15621" max="15621" width="9.5703125" style="37" bestFit="1" customWidth="1"/>
    <col min="15622" max="15622" width="12.140625" style="37" bestFit="1" customWidth="1"/>
    <col min="15623" max="15623" width="15.85546875" style="37" customWidth="1"/>
    <col min="15624" max="15624" width="11.28515625" style="37" customWidth="1"/>
    <col min="15625" max="15625" width="15.7109375" style="37" customWidth="1"/>
    <col min="15626" max="15871" width="9.140625" style="37"/>
    <col min="15872" max="15872" width="4.7109375" style="37" customWidth="1"/>
    <col min="15873" max="15873" width="49.85546875" style="37" customWidth="1"/>
    <col min="15874" max="15874" width="14.5703125" style="37" customWidth="1"/>
    <col min="15875" max="15875" width="6" style="37" bestFit="1" customWidth="1"/>
    <col min="15876" max="15876" width="6.42578125" style="37" bestFit="1" customWidth="1"/>
    <col min="15877" max="15877" width="9.5703125" style="37" bestFit="1" customWidth="1"/>
    <col min="15878" max="15878" width="12.140625" style="37" bestFit="1" customWidth="1"/>
    <col min="15879" max="15879" width="15.85546875" style="37" customWidth="1"/>
    <col min="15880" max="15880" width="11.28515625" style="37" customWidth="1"/>
    <col min="15881" max="15881" width="15.7109375" style="37" customWidth="1"/>
    <col min="15882" max="16127" width="9.140625" style="37"/>
    <col min="16128" max="16128" width="4.7109375" style="37" customWidth="1"/>
    <col min="16129" max="16129" width="49.85546875" style="37" customWidth="1"/>
    <col min="16130" max="16130" width="14.5703125" style="37" customWidth="1"/>
    <col min="16131" max="16131" width="6" style="37" bestFit="1" customWidth="1"/>
    <col min="16132" max="16132" width="6.42578125" style="37" bestFit="1" customWidth="1"/>
    <col min="16133" max="16133" width="9.5703125" style="37" bestFit="1" customWidth="1"/>
    <col min="16134" max="16134" width="12.140625" style="37" bestFit="1" customWidth="1"/>
    <col min="16135" max="16135" width="15.85546875" style="37" customWidth="1"/>
    <col min="16136" max="16136" width="11.28515625" style="37" customWidth="1"/>
    <col min="16137" max="16137" width="15.7109375" style="37" customWidth="1"/>
    <col min="16138" max="16384" width="9.140625" style="37"/>
  </cols>
  <sheetData>
    <row r="1" spans="1:9" ht="18">
      <c r="B1" s="1035" t="s">
        <v>230</v>
      </c>
      <c r="C1" s="1035"/>
      <c r="D1" s="1035"/>
      <c r="E1" s="190"/>
      <c r="F1" s="190"/>
      <c r="G1" s="190"/>
    </row>
    <row r="2" spans="1:9" ht="9" customHeight="1">
      <c r="A2" s="191"/>
      <c r="B2" s="191"/>
      <c r="C2" s="191"/>
      <c r="D2" s="191"/>
      <c r="E2" s="191"/>
      <c r="F2" s="191"/>
      <c r="G2" s="191"/>
    </row>
    <row r="3" spans="1:9" ht="36" customHeight="1">
      <c r="B3" s="993" t="s">
        <v>1680</v>
      </c>
      <c r="C3" s="993"/>
      <c r="D3" s="993"/>
      <c r="E3" s="993"/>
      <c r="F3" s="993"/>
      <c r="G3" s="993"/>
    </row>
    <row r="4" spans="1:9" ht="9.75" customHeight="1">
      <c r="B4" s="192"/>
      <c r="C4" s="192"/>
      <c r="D4" s="192"/>
      <c r="E4" s="192"/>
      <c r="F4" s="192"/>
      <c r="G4" s="192"/>
    </row>
    <row r="5" spans="1:9" ht="18" customHeight="1">
      <c r="A5" s="193"/>
      <c r="B5" s="194"/>
      <c r="C5" s="194"/>
      <c r="D5" s="194"/>
      <c r="E5" s="194"/>
      <c r="F5" s="1036" t="s">
        <v>1</v>
      </c>
      <c r="G5" s="1036"/>
    </row>
    <row r="6" spans="1:9" ht="15.75" customHeight="1">
      <c r="A6" s="195"/>
      <c r="B6" s="195"/>
      <c r="C6" s="195"/>
      <c r="D6" s="195"/>
      <c r="E6" s="195"/>
    </row>
    <row r="7" spans="1:9" ht="32.25" customHeight="1">
      <c r="A7" s="986" t="s">
        <v>190</v>
      </c>
      <c r="B7" s="986" t="s">
        <v>231</v>
      </c>
      <c r="C7" s="986" t="s">
        <v>192</v>
      </c>
      <c r="D7" s="1037" t="s">
        <v>193</v>
      </c>
      <c r="E7" s="1020" t="s">
        <v>194</v>
      </c>
      <c r="F7" s="1020"/>
      <c r="G7" s="1020"/>
    </row>
    <row r="8" spans="1:9" ht="17.25" customHeight="1">
      <c r="A8" s="986"/>
      <c r="B8" s="986"/>
      <c r="C8" s="986"/>
      <c r="D8" s="1038"/>
      <c r="E8" s="630" t="s">
        <v>10</v>
      </c>
      <c r="F8" s="630" t="s">
        <v>11</v>
      </c>
      <c r="G8" s="630" t="s">
        <v>12</v>
      </c>
    </row>
    <row r="9" spans="1:9" ht="17.25" customHeight="1">
      <c r="A9" s="96">
        <v>1</v>
      </c>
      <c r="B9" s="96">
        <v>2</v>
      </c>
      <c r="C9" s="96">
        <v>3</v>
      </c>
      <c r="D9" s="96">
        <v>4</v>
      </c>
      <c r="E9" s="96">
        <v>5</v>
      </c>
      <c r="F9" s="846">
        <v>6</v>
      </c>
      <c r="G9" s="96">
        <v>7</v>
      </c>
    </row>
    <row r="10" spans="1:9" ht="33.75" customHeight="1">
      <c r="A10" s="100">
        <v>1</v>
      </c>
      <c r="B10" s="103" t="s">
        <v>232</v>
      </c>
      <c r="C10" s="104">
        <v>7130601958</v>
      </c>
      <c r="D10" s="100" t="s">
        <v>208</v>
      </c>
      <c r="E10" s="682">
        <f>964.6</f>
        <v>964.6</v>
      </c>
      <c r="F10" s="101">
        <f>VLOOKUP(C10,'SOR RATE'!A:D,4,0)/1000</f>
        <v>61.892180000000003</v>
      </c>
      <c r="G10" s="101">
        <f>E10*F10</f>
        <v>59701.196828000007</v>
      </c>
      <c r="H10" s="784"/>
    </row>
    <row r="11" spans="1:9" ht="17.25" customHeight="1">
      <c r="A11" s="100">
        <v>2</v>
      </c>
      <c r="B11" s="99" t="s">
        <v>233</v>
      </c>
      <c r="C11" s="682">
        <v>7130810608</v>
      </c>
      <c r="D11" s="100" t="s">
        <v>234</v>
      </c>
      <c r="E11" s="100">
        <v>1</v>
      </c>
      <c r="F11" s="101">
        <f>VLOOKUP(C11,'SOR RATE'!A:D,4,0)</f>
        <v>6629.08</v>
      </c>
      <c r="G11" s="101">
        <f t="shared" ref="G11" si="0">E11*F11</f>
        <v>6629.08</v>
      </c>
      <c r="H11" s="784"/>
    </row>
    <row r="12" spans="1:9" s="47" customFormat="1" ht="32.25" customHeight="1">
      <c r="A12" s="100">
        <v>3</v>
      </c>
      <c r="B12" s="99" t="s">
        <v>235</v>
      </c>
      <c r="C12" s="682">
        <v>7130870318</v>
      </c>
      <c r="D12" s="100" t="s">
        <v>54</v>
      </c>
      <c r="E12" s="100">
        <v>6</v>
      </c>
      <c r="F12" s="101">
        <f>VLOOKUP(C12,'SOR RATE'!A:D,4,0)</f>
        <v>1263.24</v>
      </c>
      <c r="G12" s="101">
        <f>E12*F12</f>
        <v>7579.4400000000005</v>
      </c>
      <c r="H12" s="48"/>
    </row>
    <row r="13" spans="1:9" ht="30.75" customHeight="1">
      <c r="A13" s="100">
        <v>4</v>
      </c>
      <c r="B13" s="99" t="s">
        <v>236</v>
      </c>
      <c r="C13" s="682">
        <v>7130820312</v>
      </c>
      <c r="D13" s="100" t="s">
        <v>54</v>
      </c>
      <c r="E13" s="100">
        <v>3</v>
      </c>
      <c r="F13" s="101">
        <f>VLOOKUP(C13,'SOR RATE'!A:D,4,0)</f>
        <v>2748.8</v>
      </c>
      <c r="G13" s="101">
        <f>E13*F13</f>
        <v>8246.4000000000015</v>
      </c>
      <c r="H13" s="784"/>
    </row>
    <row r="14" spans="1:9" ht="18" customHeight="1">
      <c r="A14" s="100">
        <v>5</v>
      </c>
      <c r="B14" s="118" t="s">
        <v>94</v>
      </c>
      <c r="C14" s="104">
        <v>7130820013</v>
      </c>
      <c r="D14" s="100" t="s">
        <v>96</v>
      </c>
      <c r="E14" s="100">
        <v>9</v>
      </c>
      <c r="F14" s="101">
        <f>VLOOKUP(C14,'SOR RATE'!A:D,4,0)</f>
        <v>262.85000000000002</v>
      </c>
      <c r="G14" s="101">
        <f>E14*F14</f>
        <v>2365.65</v>
      </c>
      <c r="H14" s="45"/>
      <c r="I14" s="45"/>
    </row>
    <row r="15" spans="1:9" ht="18.75" customHeight="1">
      <c r="A15" s="100">
        <v>6</v>
      </c>
      <c r="B15" s="99" t="s">
        <v>200</v>
      </c>
      <c r="C15" s="682">
        <v>7130870013</v>
      </c>
      <c r="D15" s="100" t="s">
        <v>96</v>
      </c>
      <c r="E15" s="100">
        <v>2</v>
      </c>
      <c r="F15" s="101">
        <f>VLOOKUP(C15,'SOR RATE'!A:D,4,0)</f>
        <v>145.56</v>
      </c>
      <c r="G15" s="101">
        <f>E15*F15</f>
        <v>291.12</v>
      </c>
      <c r="H15" s="784"/>
    </row>
    <row r="16" spans="1:9" ht="16.5" customHeight="1">
      <c r="A16" s="989">
        <v>7</v>
      </c>
      <c r="B16" s="99" t="s">
        <v>237</v>
      </c>
      <c r="C16" s="690" t="s">
        <v>176</v>
      </c>
      <c r="D16" s="100" t="s">
        <v>96</v>
      </c>
      <c r="E16" s="100">
        <v>1</v>
      </c>
      <c r="F16" s="101"/>
      <c r="G16" s="101"/>
      <c r="H16" s="784"/>
    </row>
    <row r="17" spans="1:8" ht="16.5" customHeight="1">
      <c r="A17" s="990"/>
      <c r="B17" s="118" t="s">
        <v>183</v>
      </c>
      <c r="C17" s="104">
        <v>7130810692</v>
      </c>
      <c r="D17" s="105" t="s">
        <v>24</v>
      </c>
      <c r="E17" s="115">
        <v>4</v>
      </c>
      <c r="F17" s="101">
        <f>VLOOKUP(C17,'SOR RATE'!A:D,4,0)</f>
        <v>402.58</v>
      </c>
      <c r="G17" s="101">
        <f>E17*F17</f>
        <v>1610.32</v>
      </c>
      <c r="H17" s="784"/>
    </row>
    <row r="18" spans="1:8" ht="15.75" customHeight="1">
      <c r="A18" s="991"/>
      <c r="B18" s="118" t="s">
        <v>238</v>
      </c>
      <c r="C18" s="104">
        <v>7130600032</v>
      </c>
      <c r="D18" s="115" t="s">
        <v>18</v>
      </c>
      <c r="E18" s="115">
        <v>60</v>
      </c>
      <c r="F18" s="101">
        <f>VLOOKUP(C18,'SOR RATE'!A:D,4,0)/1000</f>
        <v>51.035050000000005</v>
      </c>
      <c r="G18" s="101">
        <f>E18*F18</f>
        <v>3062.1030000000005</v>
      </c>
      <c r="H18" s="784"/>
    </row>
    <row r="19" spans="1:8" ht="17.25" customHeight="1">
      <c r="A19" s="100">
        <v>8</v>
      </c>
      <c r="B19" s="99" t="s">
        <v>239</v>
      </c>
      <c r="C19" s="682">
        <v>7130860033</v>
      </c>
      <c r="D19" s="100" t="s">
        <v>205</v>
      </c>
      <c r="E19" s="100">
        <v>6</v>
      </c>
      <c r="F19" s="101">
        <f>VLOOKUP(C19,'SOR RATE'!A:D,4,0)</f>
        <v>1037.8499999999999</v>
      </c>
      <c r="G19" s="101">
        <f t="shared" ref="G19:G24" si="1">E19*F19</f>
        <v>6227.0999999999995</v>
      </c>
      <c r="H19" s="784"/>
    </row>
    <row r="20" spans="1:8" ht="16.5" customHeight="1">
      <c r="A20" s="100">
        <v>9</v>
      </c>
      <c r="B20" s="103" t="s">
        <v>206</v>
      </c>
      <c r="C20" s="104">
        <v>7130810692</v>
      </c>
      <c r="D20" s="105" t="s">
        <v>24</v>
      </c>
      <c r="E20" s="100">
        <v>9</v>
      </c>
      <c r="F20" s="101">
        <f>VLOOKUP(C20,'SOR RATE'!A:D,4,0)</f>
        <v>402.58</v>
      </c>
      <c r="G20" s="101">
        <f t="shared" si="1"/>
        <v>3623.22</v>
      </c>
      <c r="H20" s="784"/>
    </row>
    <row r="21" spans="1:8" ht="16.5" customHeight="1">
      <c r="A21" s="100">
        <v>10</v>
      </c>
      <c r="B21" s="99" t="s">
        <v>240</v>
      </c>
      <c r="C21" s="690">
        <v>7130860076</v>
      </c>
      <c r="D21" s="100" t="s">
        <v>208</v>
      </c>
      <c r="E21" s="100">
        <v>51</v>
      </c>
      <c r="F21" s="101">
        <f>VLOOKUP(C21,'SOR RATE'!A:D,4,0)/1000</f>
        <v>88.409089999999992</v>
      </c>
      <c r="G21" s="101">
        <f t="shared" si="1"/>
        <v>4508.8635899999999</v>
      </c>
      <c r="H21" s="784"/>
    </row>
    <row r="22" spans="1:8" ht="48" customHeight="1">
      <c r="A22" s="100">
        <v>11</v>
      </c>
      <c r="B22" s="99" t="s">
        <v>241</v>
      </c>
      <c r="C22" s="682">
        <v>7130200202</v>
      </c>
      <c r="D22" s="100" t="s">
        <v>210</v>
      </c>
      <c r="E22" s="100">
        <f>(0.65*2)+(0.3*6)</f>
        <v>3.0999999999999996</v>
      </c>
      <c r="F22" s="101">
        <f>VLOOKUP(C22,'SOR RATE'!A:D,4,0)</f>
        <v>2970</v>
      </c>
      <c r="G22" s="101">
        <f t="shared" si="1"/>
        <v>9206.9999999999982</v>
      </c>
      <c r="H22" s="852" t="s">
        <v>38</v>
      </c>
    </row>
    <row r="23" spans="1:8" ht="18" customHeight="1">
      <c r="A23" s="100">
        <v>12</v>
      </c>
      <c r="B23" s="99" t="s">
        <v>39</v>
      </c>
      <c r="C23" s="682">
        <v>7130211158</v>
      </c>
      <c r="D23" s="100" t="s">
        <v>211</v>
      </c>
      <c r="E23" s="100">
        <v>2</v>
      </c>
      <c r="F23" s="101">
        <f>VLOOKUP(C23,'SOR RATE'!A:D,4,0)</f>
        <v>191.67</v>
      </c>
      <c r="G23" s="101">
        <f t="shared" si="1"/>
        <v>383.34</v>
      </c>
      <c r="H23" s="784"/>
    </row>
    <row r="24" spans="1:8" ht="18" customHeight="1">
      <c r="A24" s="100">
        <v>13</v>
      </c>
      <c r="B24" s="99" t="s">
        <v>41</v>
      </c>
      <c r="C24" s="682">
        <v>7130210809</v>
      </c>
      <c r="D24" s="100" t="s">
        <v>211</v>
      </c>
      <c r="E24" s="100">
        <v>2</v>
      </c>
      <c r="F24" s="101">
        <f>VLOOKUP(C24,'SOR RATE'!A:D,4,0)</f>
        <v>428.26</v>
      </c>
      <c r="G24" s="101">
        <f t="shared" si="1"/>
        <v>856.52</v>
      </c>
      <c r="H24" s="784"/>
    </row>
    <row r="25" spans="1:8" ht="18.75" customHeight="1">
      <c r="A25" s="100">
        <v>14</v>
      </c>
      <c r="B25" s="103" t="s">
        <v>42</v>
      </c>
      <c r="C25" s="104">
        <v>7130610206</v>
      </c>
      <c r="D25" s="100" t="s">
        <v>18</v>
      </c>
      <c r="E25" s="100">
        <v>4</v>
      </c>
      <c r="F25" s="101">
        <f>VLOOKUP(C25,'SOR RATE'!A:D,4,0)/1000</f>
        <v>94.802589999999995</v>
      </c>
      <c r="G25" s="101">
        <f>E25*F25</f>
        <v>379.21035999999998</v>
      </c>
      <c r="H25" s="45"/>
    </row>
    <row r="26" spans="1:8" ht="15.75" customHeight="1">
      <c r="A26" s="100">
        <v>15</v>
      </c>
      <c r="B26" s="99" t="s">
        <v>107</v>
      </c>
      <c r="C26" s="682">
        <v>7130880041</v>
      </c>
      <c r="D26" s="100" t="s">
        <v>15</v>
      </c>
      <c r="E26" s="100">
        <v>2</v>
      </c>
      <c r="F26" s="101">
        <f>VLOOKUP(C26,'SOR RATE'!A:D,4,0)</f>
        <v>112.23</v>
      </c>
      <c r="G26" s="101">
        <f>E26*F26</f>
        <v>224.46</v>
      </c>
      <c r="H26" s="784"/>
    </row>
    <row r="27" spans="1:8" ht="17.25" customHeight="1">
      <c r="A27" s="100">
        <v>16</v>
      </c>
      <c r="B27" s="99" t="s">
        <v>220</v>
      </c>
      <c r="C27" s="682">
        <v>7130810624</v>
      </c>
      <c r="D27" s="100" t="s">
        <v>96</v>
      </c>
      <c r="E27" s="100">
        <v>6</v>
      </c>
      <c r="F27" s="101">
        <f>VLOOKUP(C27,'SOR RATE'!A:D,4,0)</f>
        <v>108.48</v>
      </c>
      <c r="G27" s="101">
        <f>E27*F27</f>
        <v>650.88</v>
      </c>
      <c r="H27" s="784"/>
    </row>
    <row r="28" spans="1:8" ht="18" customHeight="1">
      <c r="A28" s="1032">
        <v>17</v>
      </c>
      <c r="B28" s="815" t="s">
        <v>212</v>
      </c>
      <c r="C28" s="690"/>
      <c r="D28" s="100" t="s">
        <v>208</v>
      </c>
      <c r="E28" s="100">
        <f>SUM(E29:E35)</f>
        <v>15</v>
      </c>
      <c r="F28" s="101"/>
      <c r="G28" s="101"/>
      <c r="H28" s="784"/>
    </row>
    <row r="29" spans="1:8" ht="18" customHeight="1">
      <c r="A29" s="1033"/>
      <c r="B29" s="99" t="s">
        <v>110</v>
      </c>
      <c r="C29" s="682">
        <v>7130620609</v>
      </c>
      <c r="D29" s="100" t="s">
        <v>208</v>
      </c>
      <c r="E29" s="100">
        <v>1</v>
      </c>
      <c r="F29" s="101">
        <f>VLOOKUP(C29,'SOR RATE'!A:D,4,0)</f>
        <v>84.76</v>
      </c>
      <c r="G29" s="101">
        <f t="shared" ref="G29:G35" si="2">E29*F29</f>
        <v>84.76</v>
      </c>
      <c r="H29" s="784"/>
    </row>
    <row r="30" spans="1:8" ht="18" customHeight="1">
      <c r="A30" s="1033"/>
      <c r="B30" s="99" t="s">
        <v>213</v>
      </c>
      <c r="C30" s="682">
        <v>7130620614</v>
      </c>
      <c r="D30" s="100" t="s">
        <v>208</v>
      </c>
      <c r="E30" s="100">
        <v>3</v>
      </c>
      <c r="F30" s="101">
        <f>VLOOKUP(C30,'SOR RATE'!A:D,4,0)</f>
        <v>83.34</v>
      </c>
      <c r="G30" s="101">
        <f t="shared" si="2"/>
        <v>250.02</v>
      </c>
      <c r="H30" s="784"/>
    </row>
    <row r="31" spans="1:8" ht="18" customHeight="1">
      <c r="A31" s="1033"/>
      <c r="B31" s="99" t="s">
        <v>214</v>
      </c>
      <c r="C31" s="682">
        <v>7130620619</v>
      </c>
      <c r="D31" s="100" t="s">
        <v>208</v>
      </c>
      <c r="E31" s="100">
        <v>1</v>
      </c>
      <c r="F31" s="101">
        <f>VLOOKUP(C31,'SOR RATE'!A:D,4,0)</f>
        <v>83.34</v>
      </c>
      <c r="G31" s="101">
        <f t="shared" si="2"/>
        <v>83.34</v>
      </c>
      <c r="H31" s="784"/>
    </row>
    <row r="32" spans="1:8" ht="18" customHeight="1">
      <c r="A32" s="1033"/>
      <c r="B32" s="99" t="s">
        <v>215</v>
      </c>
      <c r="C32" s="682">
        <v>7130620625</v>
      </c>
      <c r="D32" s="100" t="s">
        <v>208</v>
      </c>
      <c r="E32" s="100">
        <v>2</v>
      </c>
      <c r="F32" s="101">
        <f>VLOOKUP(C32,'SOR RATE'!A:D,4,0)</f>
        <v>81.93</v>
      </c>
      <c r="G32" s="101">
        <f t="shared" si="2"/>
        <v>163.86</v>
      </c>
      <c r="H32" s="784"/>
    </row>
    <row r="33" spans="1:9" ht="18" customHeight="1">
      <c r="A33" s="1033"/>
      <c r="B33" s="99" t="s">
        <v>216</v>
      </c>
      <c r="C33" s="682">
        <v>7130620627</v>
      </c>
      <c r="D33" s="100" t="s">
        <v>208</v>
      </c>
      <c r="E33" s="100">
        <v>2</v>
      </c>
      <c r="F33" s="101">
        <f>VLOOKUP(C33,'SOR RATE'!A:D,4,0)</f>
        <v>81.93</v>
      </c>
      <c r="G33" s="101">
        <f t="shared" si="2"/>
        <v>163.86</v>
      </c>
      <c r="H33" s="784"/>
    </row>
    <row r="34" spans="1:9" ht="18" customHeight="1">
      <c r="A34" s="1033"/>
      <c r="B34" s="99" t="s">
        <v>217</v>
      </c>
      <c r="C34" s="682">
        <v>7130620631</v>
      </c>
      <c r="D34" s="100" t="s">
        <v>208</v>
      </c>
      <c r="E34" s="100">
        <v>2</v>
      </c>
      <c r="F34" s="101">
        <f>VLOOKUP(C34,'SOR RATE'!A:D,4,0)</f>
        <v>81.93</v>
      </c>
      <c r="G34" s="101">
        <f t="shared" si="2"/>
        <v>163.86</v>
      </c>
      <c r="H34" s="784"/>
    </row>
    <row r="35" spans="1:9" ht="18" customHeight="1">
      <c r="A35" s="1034"/>
      <c r="B35" s="99" t="s">
        <v>218</v>
      </c>
      <c r="C35" s="816">
        <v>7130620637</v>
      </c>
      <c r="D35" s="100" t="s">
        <v>208</v>
      </c>
      <c r="E35" s="100">
        <v>4</v>
      </c>
      <c r="F35" s="101">
        <f>VLOOKUP(C35,'SOR RATE'!A:D,4,0)</f>
        <v>81.93</v>
      </c>
      <c r="G35" s="101">
        <f t="shared" si="2"/>
        <v>327.72</v>
      </c>
      <c r="H35" s="784"/>
    </row>
    <row r="36" spans="1:9" ht="18" customHeight="1">
      <c r="A36" s="817">
        <v>18</v>
      </c>
      <c r="B36" s="111" t="s">
        <v>62</v>
      </c>
      <c r="C36" s="690"/>
      <c r="D36" s="100"/>
      <c r="E36" s="100"/>
      <c r="F36" s="101"/>
      <c r="G36" s="671">
        <f>SUM(G10:G35)</f>
        <v>116783.32377800001</v>
      </c>
      <c r="H36" s="784"/>
    </row>
    <row r="37" spans="1:9" ht="32.25" customHeight="1">
      <c r="A37" s="818">
        <v>19</v>
      </c>
      <c r="B37" s="111" t="s">
        <v>63</v>
      </c>
      <c r="C37" s="690"/>
      <c r="D37" s="100"/>
      <c r="E37" s="100"/>
      <c r="F37" s="101"/>
      <c r="G37" s="671">
        <f>G36/1.18</f>
        <v>98968.918455932217</v>
      </c>
      <c r="H37" s="784"/>
    </row>
    <row r="38" spans="1:9" ht="18.75" customHeight="1">
      <c r="A38" s="759">
        <v>20</v>
      </c>
      <c r="B38" s="103" t="s">
        <v>1824</v>
      </c>
      <c r="C38" s="819"/>
      <c r="D38" s="819"/>
      <c r="E38" s="819"/>
      <c r="F38" s="772">
        <v>7.4999999999999997E-2</v>
      </c>
      <c r="G38" s="101">
        <f>G37*F38</f>
        <v>7422.6688841949162</v>
      </c>
      <c r="H38" s="851" t="s">
        <v>68</v>
      </c>
    </row>
    <row r="39" spans="1:9" ht="18.75" customHeight="1">
      <c r="A39" s="100">
        <v>21</v>
      </c>
      <c r="B39" s="118" t="s">
        <v>66</v>
      </c>
      <c r="C39" s="690"/>
      <c r="D39" s="100" t="s">
        <v>67</v>
      </c>
      <c r="E39" s="100">
        <v>3.1</v>
      </c>
      <c r="F39" s="119">
        <f>693.78*1.037</f>
        <v>719.44985999999994</v>
      </c>
      <c r="G39" s="101">
        <f>E39*F39</f>
        <v>2230.294566</v>
      </c>
      <c r="H39" s="48"/>
    </row>
    <row r="40" spans="1:9" ht="18.75" customHeight="1">
      <c r="A40" s="100">
        <v>22</v>
      </c>
      <c r="B40" s="815" t="s">
        <v>242</v>
      </c>
      <c r="C40" s="690"/>
      <c r="D40" s="100"/>
      <c r="E40" s="100"/>
      <c r="F40" s="101"/>
      <c r="G40" s="101">
        <v>11555.56</v>
      </c>
      <c r="H40" s="784"/>
    </row>
    <row r="41" spans="1:9" ht="21" customHeight="1">
      <c r="A41" s="100">
        <v>23</v>
      </c>
      <c r="B41" s="617" t="s">
        <v>1816</v>
      </c>
      <c r="C41" s="690"/>
      <c r="D41" s="100" t="s">
        <v>176</v>
      </c>
      <c r="E41" s="100"/>
      <c r="F41" s="101"/>
      <c r="G41" s="102"/>
      <c r="H41" s="851" t="s">
        <v>68</v>
      </c>
      <c r="I41" s="196"/>
    </row>
    <row r="42" spans="1:9" s="3" customFormat="1" ht="19.5" customHeight="1">
      <c r="A42" s="286" t="s">
        <v>69</v>
      </c>
      <c r="B42" s="285" t="s">
        <v>1676</v>
      </c>
      <c r="C42" s="614"/>
      <c r="D42" s="615"/>
      <c r="E42" s="289"/>
      <c r="F42" s="289">
        <v>0.02</v>
      </c>
      <c r="G42" s="616">
        <f>G37*F42</f>
        <v>1979.3783691186443</v>
      </c>
      <c r="H42" s="851" t="s">
        <v>1815</v>
      </c>
    </row>
    <row r="43" spans="1:9" s="3" customFormat="1" ht="19.5" customHeight="1">
      <c r="A43" s="286" t="s">
        <v>71</v>
      </c>
      <c r="B43" s="285" t="s">
        <v>1677</v>
      </c>
      <c r="C43" s="286"/>
      <c r="D43" s="287"/>
      <c r="E43" s="292"/>
      <c r="F43" s="292">
        <v>0.03</v>
      </c>
      <c r="G43" s="313">
        <f>G37*F43</f>
        <v>2969.0675536779663</v>
      </c>
      <c r="H43" s="851" t="s">
        <v>1815</v>
      </c>
    </row>
    <row r="44" spans="1:9" s="3" customFormat="1" ht="19.5" customHeight="1">
      <c r="A44" s="286" t="s">
        <v>72</v>
      </c>
      <c r="B44" s="285" t="s">
        <v>1678</v>
      </c>
      <c r="C44" s="286"/>
      <c r="D44" s="287"/>
      <c r="E44" s="292"/>
      <c r="F44" s="292">
        <v>0.04</v>
      </c>
      <c r="G44" s="313">
        <f>G37*F44</f>
        <v>3958.7567382372886</v>
      </c>
      <c r="H44" s="851" t="s">
        <v>1815</v>
      </c>
    </row>
    <row r="45" spans="1:9" ht="48" customHeight="1">
      <c r="A45" s="780">
        <v>24</v>
      </c>
      <c r="B45" s="285" t="s">
        <v>1679</v>
      </c>
      <c r="C45" s="820"/>
      <c r="D45" s="780"/>
      <c r="E45" s="780"/>
      <c r="F45" s="710"/>
      <c r="G45" s="610">
        <f>(G37+G38+G39+G40+G42)*0.125</f>
        <v>15269.602534405722</v>
      </c>
      <c r="H45" s="851" t="s">
        <v>68</v>
      </c>
      <c r="I45" s="196"/>
    </row>
    <row r="46" spans="1:9" ht="32.25" customHeight="1">
      <c r="A46" s="96">
        <v>25</v>
      </c>
      <c r="B46" s="128" t="s">
        <v>1861</v>
      </c>
      <c r="C46" s="690"/>
      <c r="D46" s="100"/>
      <c r="E46" s="100"/>
      <c r="F46" s="101"/>
      <c r="G46" s="671">
        <f>G37+G38+G39+G40+G42+G45</f>
        <v>137426.4228096515</v>
      </c>
      <c r="H46" s="851" t="s">
        <v>68</v>
      </c>
    </row>
    <row r="47" spans="1:9" ht="18.75" customHeight="1">
      <c r="A47" s="100">
        <v>26</v>
      </c>
      <c r="B47" s="103" t="s">
        <v>1862</v>
      </c>
      <c r="C47" s="690"/>
      <c r="D47" s="100"/>
      <c r="E47" s="100"/>
      <c r="F47" s="101">
        <v>0.09</v>
      </c>
      <c r="G47" s="101">
        <f>G46*F47</f>
        <v>12368.378052868635</v>
      </c>
      <c r="H47" s="784"/>
    </row>
    <row r="48" spans="1:9" ht="18.75" customHeight="1">
      <c r="A48" s="100">
        <v>27</v>
      </c>
      <c r="B48" s="103" t="s">
        <v>1863</v>
      </c>
      <c r="C48" s="690"/>
      <c r="D48" s="100"/>
      <c r="E48" s="100"/>
      <c r="F48" s="101">
        <v>0.09</v>
      </c>
      <c r="G48" s="101">
        <f>G46*F48</f>
        <v>12368.378052868635</v>
      </c>
      <c r="H48" s="45"/>
    </row>
    <row r="49" spans="1:11" ht="32.25" customHeight="1">
      <c r="A49" s="100">
        <v>28</v>
      </c>
      <c r="B49" s="103" t="s">
        <v>1864</v>
      </c>
      <c r="C49" s="690"/>
      <c r="D49" s="100"/>
      <c r="E49" s="100"/>
      <c r="F49" s="101"/>
      <c r="G49" s="101">
        <f>G46+G47+G48</f>
        <v>162163.17891538879</v>
      </c>
      <c r="H49" s="784"/>
    </row>
    <row r="50" spans="1:11" ht="32.25" customHeight="1">
      <c r="A50" s="96">
        <v>29</v>
      </c>
      <c r="B50" s="128" t="s">
        <v>79</v>
      </c>
      <c r="C50" s="690"/>
      <c r="D50" s="100"/>
      <c r="E50" s="100"/>
      <c r="F50" s="101"/>
      <c r="G50" s="671">
        <f>ROUND((G49),0)</f>
        <v>162163</v>
      </c>
      <c r="H50" s="784"/>
    </row>
    <row r="51" spans="1:11">
      <c r="A51" s="972" t="s">
        <v>80</v>
      </c>
      <c r="B51" s="972"/>
      <c r="C51" s="641"/>
      <c r="D51" s="642"/>
      <c r="E51" s="252"/>
      <c r="F51" s="252"/>
      <c r="G51" s="252"/>
      <c r="H51" s="252"/>
    </row>
    <row r="52" spans="1:11" ht="42.75" customHeight="1">
      <c r="A52" s="916">
        <v>1</v>
      </c>
      <c r="B52" s="973" t="s">
        <v>81</v>
      </c>
      <c r="C52" s="973"/>
      <c r="D52" s="973"/>
      <c r="E52" s="973"/>
      <c r="F52" s="973"/>
      <c r="G52" s="973"/>
      <c r="H52" s="856"/>
      <c r="K52" s="626"/>
    </row>
    <row r="53" spans="1:11" ht="15" customHeight="1">
      <c r="A53" s="641">
        <v>2</v>
      </c>
      <c r="B53" s="966" t="s">
        <v>83</v>
      </c>
      <c r="C53" s="966"/>
      <c r="D53" s="966"/>
      <c r="E53" s="966"/>
      <c r="F53" s="966"/>
      <c r="G53" s="966"/>
      <c r="H53" s="18"/>
    </row>
    <row r="54" spans="1:11">
      <c r="A54" s="921"/>
      <c r="B54" s="922"/>
      <c r="C54" s="922"/>
      <c r="D54" s="922"/>
      <c r="E54" s="922"/>
      <c r="F54" s="922"/>
      <c r="G54" s="922"/>
      <c r="H54" s="784"/>
    </row>
    <row r="55" spans="1:11" ht="15.75">
      <c r="A55" s="55"/>
      <c r="B55" s="67"/>
      <c r="C55" s="67"/>
      <c r="D55" s="67"/>
      <c r="E55" s="67"/>
      <c r="F55" s="67"/>
      <c r="G55" s="67"/>
    </row>
    <row r="56" spans="1:11" ht="15.75">
      <c r="A56" s="55"/>
      <c r="B56" s="67"/>
      <c r="C56" s="67"/>
      <c r="D56" s="67"/>
      <c r="E56" s="67"/>
      <c r="F56" s="67"/>
      <c r="G56" s="67"/>
    </row>
    <row r="57" spans="1:11" ht="15.75">
      <c r="A57" s="55"/>
      <c r="B57" s="67"/>
      <c r="C57" s="67"/>
      <c r="D57" s="67"/>
      <c r="E57" s="67"/>
      <c r="F57" s="67"/>
      <c r="G57" s="67"/>
    </row>
    <row r="58" spans="1:11" ht="15.75">
      <c r="A58" s="55"/>
      <c r="B58" s="67"/>
      <c r="C58" s="67"/>
      <c r="D58" s="67"/>
      <c r="E58" s="67"/>
      <c r="F58" s="67"/>
      <c r="G58" s="67"/>
    </row>
    <row r="59" spans="1:11" ht="15.75">
      <c r="A59" s="55"/>
      <c r="B59" s="67"/>
      <c r="C59" s="67"/>
      <c r="D59" s="67"/>
      <c r="E59" s="67"/>
      <c r="F59" s="67"/>
      <c r="G59" s="67"/>
    </row>
    <row r="60" spans="1:11" ht="15.75">
      <c r="A60" s="55"/>
      <c r="B60" s="67"/>
      <c r="C60" s="67"/>
      <c r="D60" s="67"/>
      <c r="E60" s="67"/>
      <c r="F60" s="67"/>
      <c r="G60" s="67"/>
    </row>
    <row r="61" spans="1:11" ht="15.75">
      <c r="A61" s="55"/>
      <c r="B61" s="67"/>
      <c r="C61" s="67"/>
      <c r="D61" s="67"/>
      <c r="E61" s="67"/>
      <c r="F61" s="67"/>
      <c r="G61" s="67"/>
    </row>
    <row r="62" spans="1:11" ht="15.75">
      <c r="A62" s="55"/>
      <c r="B62" s="67"/>
      <c r="C62" s="67"/>
      <c r="D62" s="67"/>
      <c r="E62" s="67"/>
      <c r="F62" s="67"/>
      <c r="G62" s="67"/>
    </row>
    <row r="63" spans="1:11" ht="15.75">
      <c r="A63" s="55"/>
      <c r="B63" s="67"/>
      <c r="C63" s="67"/>
      <c r="D63" s="67"/>
      <c r="E63" s="67"/>
      <c r="F63" s="67"/>
      <c r="G63" s="67"/>
    </row>
    <row r="64" spans="1:11" ht="15.75">
      <c r="A64" s="55"/>
      <c r="B64" s="67"/>
      <c r="C64" s="67"/>
      <c r="D64" s="67"/>
      <c r="E64" s="67"/>
      <c r="F64" s="67"/>
      <c r="G64" s="67"/>
    </row>
    <row r="65" spans="1:7" ht="15.75">
      <c r="A65" s="55"/>
      <c r="B65" s="67"/>
      <c r="C65" s="67"/>
      <c r="D65" s="67"/>
      <c r="E65" s="67"/>
      <c r="F65" s="67"/>
      <c r="G65" s="67"/>
    </row>
    <row r="66" spans="1:7" ht="15.75">
      <c r="A66" s="55"/>
      <c r="B66" s="67"/>
      <c r="C66" s="67"/>
      <c r="D66" s="67"/>
      <c r="E66" s="67"/>
      <c r="F66" s="67"/>
      <c r="G66" s="67"/>
    </row>
    <row r="67" spans="1:7" ht="15.75">
      <c r="A67" s="55"/>
      <c r="B67" s="67"/>
      <c r="C67" s="67"/>
      <c r="D67" s="67"/>
      <c r="E67" s="67"/>
      <c r="F67" s="67"/>
      <c r="G67" s="67"/>
    </row>
    <row r="68" spans="1:7" ht="15.75">
      <c r="A68" s="55"/>
      <c r="B68" s="85"/>
      <c r="C68" s="67"/>
      <c r="D68" s="67"/>
      <c r="E68" s="67"/>
      <c r="F68" s="67"/>
      <c r="G68" s="67"/>
    </row>
    <row r="69" spans="1:7" ht="15.75">
      <c r="A69" s="55"/>
      <c r="B69" s="85"/>
      <c r="C69" s="67"/>
      <c r="D69" s="67"/>
      <c r="E69" s="67"/>
      <c r="F69" s="67"/>
      <c r="G69" s="67"/>
    </row>
    <row r="70" spans="1:7" ht="15.75">
      <c r="A70" s="55"/>
      <c r="B70" s="85"/>
      <c r="C70" s="67"/>
      <c r="D70" s="67"/>
      <c r="E70" s="67"/>
      <c r="F70" s="67"/>
      <c r="G70" s="67"/>
    </row>
    <row r="71" spans="1:7" ht="15.75">
      <c r="A71" s="55"/>
      <c r="B71" s="85"/>
      <c r="C71" s="67"/>
      <c r="D71" s="67"/>
      <c r="E71" s="67"/>
      <c r="F71" s="67"/>
      <c r="G71" s="67"/>
    </row>
    <row r="72" spans="1:7" ht="15.75">
      <c r="A72" s="55"/>
      <c r="B72" s="67"/>
      <c r="C72" s="67"/>
      <c r="D72" s="67"/>
      <c r="E72" s="67"/>
      <c r="F72" s="67"/>
      <c r="G72" s="67"/>
    </row>
    <row r="73" spans="1:7" ht="15.75">
      <c r="A73" s="55"/>
      <c r="B73" s="67"/>
      <c r="C73" s="67"/>
      <c r="D73" s="67"/>
      <c r="E73" s="67"/>
      <c r="F73" s="67"/>
      <c r="G73" s="67"/>
    </row>
    <row r="74" spans="1:7" ht="15.75">
      <c r="A74" s="55"/>
      <c r="B74" s="67"/>
      <c r="C74" s="67"/>
      <c r="D74" s="67"/>
      <c r="E74" s="67"/>
      <c r="F74" s="67"/>
      <c r="G74" s="67"/>
    </row>
    <row r="75" spans="1:7" ht="15.75">
      <c r="A75" s="55"/>
      <c r="B75" s="67"/>
      <c r="C75" s="67"/>
      <c r="D75" s="67"/>
      <c r="E75" s="67"/>
      <c r="F75" s="67"/>
      <c r="G75" s="67"/>
    </row>
    <row r="76" spans="1:7" ht="15.75">
      <c r="A76" s="55"/>
      <c r="B76" s="67"/>
      <c r="C76" s="67"/>
      <c r="D76" s="67"/>
      <c r="E76" s="67"/>
      <c r="F76" s="67"/>
      <c r="G76" s="67"/>
    </row>
    <row r="77" spans="1:7" ht="15.75">
      <c r="A77" s="55"/>
      <c r="B77" s="67"/>
      <c r="C77" s="67"/>
      <c r="D77" s="67"/>
      <c r="E77" s="67"/>
      <c r="F77" s="67"/>
      <c r="G77" s="67"/>
    </row>
  </sheetData>
  <mergeCells count="13">
    <mergeCell ref="B1:D1"/>
    <mergeCell ref="B3:G3"/>
    <mergeCell ref="F5:G5"/>
    <mergeCell ref="A7:A8"/>
    <mergeCell ref="B7:B8"/>
    <mergeCell ref="C7:C8"/>
    <mergeCell ref="D7:D8"/>
    <mergeCell ref="E7:G7"/>
    <mergeCell ref="A51:B51"/>
    <mergeCell ref="B52:G52"/>
    <mergeCell ref="B53:G53"/>
    <mergeCell ref="A16:A18"/>
    <mergeCell ref="A28:A35"/>
  </mergeCells>
  <conditionalFormatting sqref="B36">
    <cfRule type="cellIs" dxfId="13" priority="2" stopIfTrue="1" operator="equal">
      <formula>"?"</formula>
    </cfRule>
  </conditionalFormatting>
  <conditionalFormatting sqref="B37">
    <cfRule type="cellIs" dxfId="12" priority="1" stopIfTrue="1" operator="equal">
      <formula>"?"</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workbookViewId="0">
      <pane xSplit="3" ySplit="9" topLeftCell="D37" activePane="bottomRight" state="frozen"/>
      <selection pane="topRight" activeCell="D1" sqref="D1"/>
      <selection pane="bottomLeft" activeCell="A10" sqref="A10"/>
      <selection pane="bottomRight" activeCell="I5" sqref="I5"/>
    </sheetView>
  </sheetViews>
  <sheetFormatPr defaultRowHeight="12.75"/>
  <cols>
    <col min="1" max="1" width="4.7109375" style="175" customWidth="1"/>
    <col min="2" max="2" width="61" style="175" customWidth="1"/>
    <col min="3" max="3" width="12.5703125" style="175" customWidth="1"/>
    <col min="4" max="4" width="5.7109375" style="175" bestFit="1" customWidth="1"/>
    <col min="5" max="5" width="9.5703125" style="175" bestFit="1" customWidth="1"/>
    <col min="6" max="6" width="7.28515625" style="175" bestFit="1" customWidth="1"/>
    <col min="7" max="7" width="18.28515625" style="175" customWidth="1"/>
    <col min="8" max="8" width="16" style="175" customWidth="1"/>
    <col min="9" max="9" width="19.85546875" style="175" customWidth="1"/>
    <col min="10" max="10" width="13.7109375" style="175" customWidth="1"/>
    <col min="11" max="11" width="11.28515625" style="175" customWidth="1"/>
    <col min="12" max="15" width="9.140625" style="175"/>
    <col min="16" max="16" width="11" style="175" bestFit="1" customWidth="1"/>
    <col min="17" max="255" width="9.140625" style="175"/>
    <col min="256" max="256" width="4.7109375" style="175" customWidth="1"/>
    <col min="257" max="257" width="61" style="175" customWidth="1"/>
    <col min="258" max="258" width="12.5703125" style="175" customWidth="1"/>
    <col min="259" max="259" width="5.7109375" style="175" bestFit="1" customWidth="1"/>
    <col min="260" max="260" width="9.5703125" style="175" bestFit="1" customWidth="1"/>
    <col min="261" max="261" width="5" style="175" bestFit="1" customWidth="1"/>
    <col min="262" max="262" width="18.28515625" style="175" customWidth="1"/>
    <col min="263" max="263" width="22" style="175" customWidth="1"/>
    <col min="264" max="264" width="19.7109375" style="175" customWidth="1"/>
    <col min="265" max="265" width="13.7109375" style="175" bestFit="1" customWidth="1"/>
    <col min="266" max="266" width="13.7109375" style="175" customWidth="1"/>
    <col min="267" max="267" width="11.28515625" style="175" customWidth="1"/>
    <col min="268" max="271" width="9.140625" style="175"/>
    <col min="272" max="272" width="11" style="175" bestFit="1" customWidth="1"/>
    <col min="273" max="511" width="9.140625" style="175"/>
    <col min="512" max="512" width="4.7109375" style="175" customWidth="1"/>
    <col min="513" max="513" width="61" style="175" customWidth="1"/>
    <col min="514" max="514" width="12.5703125" style="175" customWidth="1"/>
    <col min="515" max="515" width="5.7109375" style="175" bestFit="1" customWidth="1"/>
    <col min="516" max="516" width="9.5703125" style="175" bestFit="1" customWidth="1"/>
    <col min="517" max="517" width="5" style="175" bestFit="1" customWidth="1"/>
    <col min="518" max="518" width="18.28515625" style="175" customWidth="1"/>
    <col min="519" max="519" width="22" style="175" customWidth="1"/>
    <col min="520" max="520" width="19.7109375" style="175" customWidth="1"/>
    <col min="521" max="521" width="13.7109375" style="175" bestFit="1" customWidth="1"/>
    <col min="522" max="522" width="13.7109375" style="175" customWidth="1"/>
    <col min="523" max="523" width="11.28515625" style="175" customWidth="1"/>
    <col min="524" max="527" width="9.140625" style="175"/>
    <col min="528" max="528" width="11" style="175" bestFit="1" customWidth="1"/>
    <col min="529" max="767" width="9.140625" style="175"/>
    <col min="768" max="768" width="4.7109375" style="175" customWidth="1"/>
    <col min="769" max="769" width="61" style="175" customWidth="1"/>
    <col min="770" max="770" width="12.5703125" style="175" customWidth="1"/>
    <col min="771" max="771" width="5.7109375" style="175" bestFit="1" customWidth="1"/>
    <col min="772" max="772" width="9.5703125" style="175" bestFit="1" customWidth="1"/>
    <col min="773" max="773" width="5" style="175" bestFit="1" customWidth="1"/>
    <col min="774" max="774" width="18.28515625" style="175" customWidth="1"/>
    <col min="775" max="775" width="22" style="175" customWidth="1"/>
    <col min="776" max="776" width="19.7109375" style="175" customWidth="1"/>
    <col min="777" max="777" width="13.7109375" style="175" bestFit="1" customWidth="1"/>
    <col min="778" max="778" width="13.7109375" style="175" customWidth="1"/>
    <col min="779" max="779" width="11.28515625" style="175" customWidth="1"/>
    <col min="780" max="783" width="9.140625" style="175"/>
    <col min="784" max="784" width="11" style="175" bestFit="1" customWidth="1"/>
    <col min="785" max="1023" width="9.140625" style="175"/>
    <col min="1024" max="1024" width="4.7109375" style="175" customWidth="1"/>
    <col min="1025" max="1025" width="61" style="175" customWidth="1"/>
    <col min="1026" max="1026" width="12.5703125" style="175" customWidth="1"/>
    <col min="1027" max="1027" width="5.7109375" style="175" bestFit="1" customWidth="1"/>
    <col min="1028" max="1028" width="9.5703125" style="175" bestFit="1" customWidth="1"/>
    <col min="1029" max="1029" width="5" style="175" bestFit="1" customWidth="1"/>
    <col min="1030" max="1030" width="18.28515625" style="175" customWidth="1"/>
    <col min="1031" max="1031" width="22" style="175" customWidth="1"/>
    <col min="1032" max="1032" width="19.7109375" style="175" customWidth="1"/>
    <col min="1033" max="1033" width="13.7109375" style="175" bestFit="1" customWidth="1"/>
    <col min="1034" max="1034" width="13.7109375" style="175" customWidth="1"/>
    <col min="1035" max="1035" width="11.28515625" style="175" customWidth="1"/>
    <col min="1036" max="1039" width="9.140625" style="175"/>
    <col min="1040" max="1040" width="11" style="175" bestFit="1" customWidth="1"/>
    <col min="1041" max="1279" width="9.140625" style="175"/>
    <col min="1280" max="1280" width="4.7109375" style="175" customWidth="1"/>
    <col min="1281" max="1281" width="61" style="175" customWidth="1"/>
    <col min="1282" max="1282" width="12.5703125" style="175" customWidth="1"/>
    <col min="1283" max="1283" width="5.7109375" style="175" bestFit="1" customWidth="1"/>
    <col min="1284" max="1284" width="9.5703125" style="175" bestFit="1" customWidth="1"/>
    <col min="1285" max="1285" width="5" style="175" bestFit="1" customWidth="1"/>
    <col min="1286" max="1286" width="18.28515625" style="175" customWidth="1"/>
    <col min="1287" max="1287" width="22" style="175" customWidth="1"/>
    <col min="1288" max="1288" width="19.7109375" style="175" customWidth="1"/>
    <col min="1289" max="1289" width="13.7109375" style="175" bestFit="1" customWidth="1"/>
    <col min="1290" max="1290" width="13.7109375" style="175" customWidth="1"/>
    <col min="1291" max="1291" width="11.28515625" style="175" customWidth="1"/>
    <col min="1292" max="1295" width="9.140625" style="175"/>
    <col min="1296" max="1296" width="11" style="175" bestFit="1" customWidth="1"/>
    <col min="1297" max="1535" width="9.140625" style="175"/>
    <col min="1536" max="1536" width="4.7109375" style="175" customWidth="1"/>
    <col min="1537" max="1537" width="61" style="175" customWidth="1"/>
    <col min="1538" max="1538" width="12.5703125" style="175" customWidth="1"/>
    <col min="1539" max="1539" width="5.7109375" style="175" bestFit="1" customWidth="1"/>
    <col min="1540" max="1540" width="9.5703125" style="175" bestFit="1" customWidth="1"/>
    <col min="1541" max="1541" width="5" style="175" bestFit="1" customWidth="1"/>
    <col min="1542" max="1542" width="18.28515625" style="175" customWidth="1"/>
    <col min="1543" max="1543" width="22" style="175" customWidth="1"/>
    <col min="1544" max="1544" width="19.7109375" style="175" customWidth="1"/>
    <col min="1545" max="1545" width="13.7109375" style="175" bestFit="1" customWidth="1"/>
    <col min="1546" max="1546" width="13.7109375" style="175" customWidth="1"/>
    <col min="1547" max="1547" width="11.28515625" style="175" customWidth="1"/>
    <col min="1548" max="1551" width="9.140625" style="175"/>
    <col min="1552" max="1552" width="11" style="175" bestFit="1" customWidth="1"/>
    <col min="1553" max="1791" width="9.140625" style="175"/>
    <col min="1792" max="1792" width="4.7109375" style="175" customWidth="1"/>
    <col min="1793" max="1793" width="61" style="175" customWidth="1"/>
    <col min="1794" max="1794" width="12.5703125" style="175" customWidth="1"/>
    <col min="1795" max="1795" width="5.7109375" style="175" bestFit="1" customWidth="1"/>
    <col min="1796" max="1796" width="9.5703125" style="175" bestFit="1" customWidth="1"/>
    <col min="1797" max="1797" width="5" style="175" bestFit="1" customWidth="1"/>
    <col min="1798" max="1798" width="18.28515625" style="175" customWidth="1"/>
    <col min="1799" max="1799" width="22" style="175" customWidth="1"/>
    <col min="1800" max="1800" width="19.7109375" style="175" customWidth="1"/>
    <col min="1801" max="1801" width="13.7109375" style="175" bestFit="1" customWidth="1"/>
    <col min="1802" max="1802" width="13.7109375" style="175" customWidth="1"/>
    <col min="1803" max="1803" width="11.28515625" style="175" customWidth="1"/>
    <col min="1804" max="1807" width="9.140625" style="175"/>
    <col min="1808" max="1808" width="11" style="175" bestFit="1" customWidth="1"/>
    <col min="1809" max="2047" width="9.140625" style="175"/>
    <col min="2048" max="2048" width="4.7109375" style="175" customWidth="1"/>
    <col min="2049" max="2049" width="61" style="175" customWidth="1"/>
    <col min="2050" max="2050" width="12.5703125" style="175" customWidth="1"/>
    <col min="2051" max="2051" width="5.7109375" style="175" bestFit="1" customWidth="1"/>
    <col min="2052" max="2052" width="9.5703125" style="175" bestFit="1" customWidth="1"/>
    <col min="2053" max="2053" width="5" style="175" bestFit="1" customWidth="1"/>
    <col min="2054" max="2054" width="18.28515625" style="175" customWidth="1"/>
    <col min="2055" max="2055" width="22" style="175" customWidth="1"/>
    <col min="2056" max="2056" width="19.7109375" style="175" customWidth="1"/>
    <col min="2057" max="2057" width="13.7109375" style="175" bestFit="1" customWidth="1"/>
    <col min="2058" max="2058" width="13.7109375" style="175" customWidth="1"/>
    <col min="2059" max="2059" width="11.28515625" style="175" customWidth="1"/>
    <col min="2060" max="2063" width="9.140625" style="175"/>
    <col min="2064" max="2064" width="11" style="175" bestFit="1" customWidth="1"/>
    <col min="2065" max="2303" width="9.140625" style="175"/>
    <col min="2304" max="2304" width="4.7109375" style="175" customWidth="1"/>
    <col min="2305" max="2305" width="61" style="175" customWidth="1"/>
    <col min="2306" max="2306" width="12.5703125" style="175" customWidth="1"/>
    <col min="2307" max="2307" width="5.7109375" style="175" bestFit="1" customWidth="1"/>
    <col min="2308" max="2308" width="9.5703125" style="175" bestFit="1" customWidth="1"/>
    <col min="2309" max="2309" width="5" style="175" bestFit="1" customWidth="1"/>
    <col min="2310" max="2310" width="18.28515625" style="175" customWidth="1"/>
    <col min="2311" max="2311" width="22" style="175" customWidth="1"/>
    <col min="2312" max="2312" width="19.7109375" style="175" customWidth="1"/>
    <col min="2313" max="2313" width="13.7109375" style="175" bestFit="1" customWidth="1"/>
    <col min="2314" max="2314" width="13.7109375" style="175" customWidth="1"/>
    <col min="2315" max="2315" width="11.28515625" style="175" customWidth="1"/>
    <col min="2316" max="2319" width="9.140625" style="175"/>
    <col min="2320" max="2320" width="11" style="175" bestFit="1" customWidth="1"/>
    <col min="2321" max="2559" width="9.140625" style="175"/>
    <col min="2560" max="2560" width="4.7109375" style="175" customWidth="1"/>
    <col min="2561" max="2561" width="61" style="175" customWidth="1"/>
    <col min="2562" max="2562" width="12.5703125" style="175" customWidth="1"/>
    <col min="2563" max="2563" width="5.7109375" style="175" bestFit="1" customWidth="1"/>
    <col min="2564" max="2564" width="9.5703125" style="175" bestFit="1" customWidth="1"/>
    <col min="2565" max="2565" width="5" style="175" bestFit="1" customWidth="1"/>
    <col min="2566" max="2566" width="18.28515625" style="175" customWidth="1"/>
    <col min="2567" max="2567" width="22" style="175" customWidth="1"/>
    <col min="2568" max="2568" width="19.7109375" style="175" customWidth="1"/>
    <col min="2569" max="2569" width="13.7109375" style="175" bestFit="1" customWidth="1"/>
    <col min="2570" max="2570" width="13.7109375" style="175" customWidth="1"/>
    <col min="2571" max="2571" width="11.28515625" style="175" customWidth="1"/>
    <col min="2572" max="2575" width="9.140625" style="175"/>
    <col min="2576" max="2576" width="11" style="175" bestFit="1" customWidth="1"/>
    <col min="2577" max="2815" width="9.140625" style="175"/>
    <col min="2816" max="2816" width="4.7109375" style="175" customWidth="1"/>
    <col min="2817" max="2817" width="61" style="175" customWidth="1"/>
    <col min="2818" max="2818" width="12.5703125" style="175" customWidth="1"/>
    <col min="2819" max="2819" width="5.7109375" style="175" bestFit="1" customWidth="1"/>
    <col min="2820" max="2820" width="9.5703125" style="175" bestFit="1" customWidth="1"/>
    <col min="2821" max="2821" width="5" style="175" bestFit="1" customWidth="1"/>
    <col min="2822" max="2822" width="18.28515625" style="175" customWidth="1"/>
    <col min="2823" max="2823" width="22" style="175" customWidth="1"/>
    <col min="2824" max="2824" width="19.7109375" style="175" customWidth="1"/>
    <col min="2825" max="2825" width="13.7109375" style="175" bestFit="1" customWidth="1"/>
    <col min="2826" max="2826" width="13.7109375" style="175" customWidth="1"/>
    <col min="2827" max="2827" width="11.28515625" style="175" customWidth="1"/>
    <col min="2828" max="2831" width="9.140625" style="175"/>
    <col min="2832" max="2832" width="11" style="175" bestFit="1" customWidth="1"/>
    <col min="2833" max="3071" width="9.140625" style="175"/>
    <col min="3072" max="3072" width="4.7109375" style="175" customWidth="1"/>
    <col min="3073" max="3073" width="61" style="175" customWidth="1"/>
    <col min="3074" max="3074" width="12.5703125" style="175" customWidth="1"/>
    <col min="3075" max="3075" width="5.7109375" style="175" bestFit="1" customWidth="1"/>
    <col min="3076" max="3076" width="9.5703125" style="175" bestFit="1" customWidth="1"/>
    <col min="3077" max="3077" width="5" style="175" bestFit="1" customWidth="1"/>
    <col min="3078" max="3078" width="18.28515625" style="175" customWidth="1"/>
    <col min="3079" max="3079" width="22" style="175" customWidth="1"/>
    <col min="3080" max="3080" width="19.7109375" style="175" customWidth="1"/>
    <col min="3081" max="3081" width="13.7109375" style="175" bestFit="1" customWidth="1"/>
    <col min="3082" max="3082" width="13.7109375" style="175" customWidth="1"/>
    <col min="3083" max="3083" width="11.28515625" style="175" customWidth="1"/>
    <col min="3084" max="3087" width="9.140625" style="175"/>
    <col min="3088" max="3088" width="11" style="175" bestFit="1" customWidth="1"/>
    <col min="3089" max="3327" width="9.140625" style="175"/>
    <col min="3328" max="3328" width="4.7109375" style="175" customWidth="1"/>
    <col min="3329" max="3329" width="61" style="175" customWidth="1"/>
    <col min="3330" max="3330" width="12.5703125" style="175" customWidth="1"/>
    <col min="3331" max="3331" width="5.7109375" style="175" bestFit="1" customWidth="1"/>
    <col min="3332" max="3332" width="9.5703125" style="175" bestFit="1" customWidth="1"/>
    <col min="3333" max="3333" width="5" style="175" bestFit="1" customWidth="1"/>
    <col min="3334" max="3334" width="18.28515625" style="175" customWidth="1"/>
    <col min="3335" max="3335" width="22" style="175" customWidth="1"/>
    <col min="3336" max="3336" width="19.7109375" style="175" customWidth="1"/>
    <col min="3337" max="3337" width="13.7109375" style="175" bestFit="1" customWidth="1"/>
    <col min="3338" max="3338" width="13.7109375" style="175" customWidth="1"/>
    <col min="3339" max="3339" width="11.28515625" style="175" customWidth="1"/>
    <col min="3340" max="3343" width="9.140625" style="175"/>
    <col min="3344" max="3344" width="11" style="175" bestFit="1" customWidth="1"/>
    <col min="3345" max="3583" width="9.140625" style="175"/>
    <col min="3584" max="3584" width="4.7109375" style="175" customWidth="1"/>
    <col min="3585" max="3585" width="61" style="175" customWidth="1"/>
    <col min="3586" max="3586" width="12.5703125" style="175" customWidth="1"/>
    <col min="3587" max="3587" width="5.7109375" style="175" bestFit="1" customWidth="1"/>
    <col min="3588" max="3588" width="9.5703125" style="175" bestFit="1" customWidth="1"/>
    <col min="3589" max="3589" width="5" style="175" bestFit="1" customWidth="1"/>
    <col min="3590" max="3590" width="18.28515625" style="175" customWidth="1"/>
    <col min="3591" max="3591" width="22" style="175" customWidth="1"/>
    <col min="3592" max="3592" width="19.7109375" style="175" customWidth="1"/>
    <col min="3593" max="3593" width="13.7109375" style="175" bestFit="1" customWidth="1"/>
    <col min="3594" max="3594" width="13.7109375" style="175" customWidth="1"/>
    <col min="3595" max="3595" width="11.28515625" style="175" customWidth="1"/>
    <col min="3596" max="3599" width="9.140625" style="175"/>
    <col min="3600" max="3600" width="11" style="175" bestFit="1" customWidth="1"/>
    <col min="3601" max="3839" width="9.140625" style="175"/>
    <col min="3840" max="3840" width="4.7109375" style="175" customWidth="1"/>
    <col min="3841" max="3841" width="61" style="175" customWidth="1"/>
    <col min="3842" max="3842" width="12.5703125" style="175" customWidth="1"/>
    <col min="3843" max="3843" width="5.7109375" style="175" bestFit="1" customWidth="1"/>
    <col min="3844" max="3844" width="9.5703125" style="175" bestFit="1" customWidth="1"/>
    <col min="3845" max="3845" width="5" style="175" bestFit="1" customWidth="1"/>
    <col min="3846" max="3846" width="18.28515625" style="175" customWidth="1"/>
    <col min="3847" max="3847" width="22" style="175" customWidth="1"/>
    <col min="3848" max="3848" width="19.7109375" style="175" customWidth="1"/>
    <col min="3849" max="3849" width="13.7109375" style="175" bestFit="1" customWidth="1"/>
    <col min="3850" max="3850" width="13.7109375" style="175" customWidth="1"/>
    <col min="3851" max="3851" width="11.28515625" style="175" customWidth="1"/>
    <col min="3852" max="3855" width="9.140625" style="175"/>
    <col min="3856" max="3856" width="11" style="175" bestFit="1" customWidth="1"/>
    <col min="3857" max="4095" width="9.140625" style="175"/>
    <col min="4096" max="4096" width="4.7109375" style="175" customWidth="1"/>
    <col min="4097" max="4097" width="61" style="175" customWidth="1"/>
    <col min="4098" max="4098" width="12.5703125" style="175" customWidth="1"/>
    <col min="4099" max="4099" width="5.7109375" style="175" bestFit="1" customWidth="1"/>
    <col min="4100" max="4100" width="9.5703125" style="175" bestFit="1" customWidth="1"/>
    <col min="4101" max="4101" width="5" style="175" bestFit="1" customWidth="1"/>
    <col min="4102" max="4102" width="18.28515625" style="175" customWidth="1"/>
    <col min="4103" max="4103" width="22" style="175" customWidth="1"/>
    <col min="4104" max="4104" width="19.7109375" style="175" customWidth="1"/>
    <col min="4105" max="4105" width="13.7109375" style="175" bestFit="1" customWidth="1"/>
    <col min="4106" max="4106" width="13.7109375" style="175" customWidth="1"/>
    <col min="4107" max="4107" width="11.28515625" style="175" customWidth="1"/>
    <col min="4108" max="4111" width="9.140625" style="175"/>
    <col min="4112" max="4112" width="11" style="175" bestFit="1" customWidth="1"/>
    <col min="4113" max="4351" width="9.140625" style="175"/>
    <col min="4352" max="4352" width="4.7109375" style="175" customWidth="1"/>
    <col min="4353" max="4353" width="61" style="175" customWidth="1"/>
    <col min="4354" max="4354" width="12.5703125" style="175" customWidth="1"/>
    <col min="4355" max="4355" width="5.7109375" style="175" bestFit="1" customWidth="1"/>
    <col min="4356" max="4356" width="9.5703125" style="175" bestFit="1" customWidth="1"/>
    <col min="4357" max="4357" width="5" style="175" bestFit="1" customWidth="1"/>
    <col min="4358" max="4358" width="18.28515625" style="175" customWidth="1"/>
    <col min="4359" max="4359" width="22" style="175" customWidth="1"/>
    <col min="4360" max="4360" width="19.7109375" style="175" customWidth="1"/>
    <col min="4361" max="4361" width="13.7109375" style="175" bestFit="1" customWidth="1"/>
    <col min="4362" max="4362" width="13.7109375" style="175" customWidth="1"/>
    <col min="4363" max="4363" width="11.28515625" style="175" customWidth="1"/>
    <col min="4364" max="4367" width="9.140625" style="175"/>
    <col min="4368" max="4368" width="11" style="175" bestFit="1" customWidth="1"/>
    <col min="4369" max="4607" width="9.140625" style="175"/>
    <col min="4608" max="4608" width="4.7109375" style="175" customWidth="1"/>
    <col min="4609" max="4609" width="61" style="175" customWidth="1"/>
    <col min="4610" max="4610" width="12.5703125" style="175" customWidth="1"/>
    <col min="4611" max="4611" width="5.7109375" style="175" bestFit="1" customWidth="1"/>
    <col min="4612" max="4612" width="9.5703125" style="175" bestFit="1" customWidth="1"/>
    <col min="4613" max="4613" width="5" style="175" bestFit="1" customWidth="1"/>
    <col min="4614" max="4614" width="18.28515625" style="175" customWidth="1"/>
    <col min="4615" max="4615" width="22" style="175" customWidth="1"/>
    <col min="4616" max="4616" width="19.7109375" style="175" customWidth="1"/>
    <col min="4617" max="4617" width="13.7109375" style="175" bestFit="1" customWidth="1"/>
    <col min="4618" max="4618" width="13.7109375" style="175" customWidth="1"/>
    <col min="4619" max="4619" width="11.28515625" style="175" customWidth="1"/>
    <col min="4620" max="4623" width="9.140625" style="175"/>
    <col min="4624" max="4624" width="11" style="175" bestFit="1" customWidth="1"/>
    <col min="4625" max="4863" width="9.140625" style="175"/>
    <col min="4864" max="4864" width="4.7109375" style="175" customWidth="1"/>
    <col min="4865" max="4865" width="61" style="175" customWidth="1"/>
    <col min="4866" max="4866" width="12.5703125" style="175" customWidth="1"/>
    <col min="4867" max="4867" width="5.7109375" style="175" bestFit="1" customWidth="1"/>
    <col min="4868" max="4868" width="9.5703125" style="175" bestFit="1" customWidth="1"/>
    <col min="4869" max="4869" width="5" style="175" bestFit="1" customWidth="1"/>
    <col min="4870" max="4870" width="18.28515625" style="175" customWidth="1"/>
    <col min="4871" max="4871" width="22" style="175" customWidth="1"/>
    <col min="4872" max="4872" width="19.7109375" style="175" customWidth="1"/>
    <col min="4873" max="4873" width="13.7109375" style="175" bestFit="1" customWidth="1"/>
    <col min="4874" max="4874" width="13.7109375" style="175" customWidth="1"/>
    <col min="4875" max="4875" width="11.28515625" style="175" customWidth="1"/>
    <col min="4876" max="4879" width="9.140625" style="175"/>
    <col min="4880" max="4880" width="11" style="175" bestFit="1" customWidth="1"/>
    <col min="4881" max="5119" width="9.140625" style="175"/>
    <col min="5120" max="5120" width="4.7109375" style="175" customWidth="1"/>
    <col min="5121" max="5121" width="61" style="175" customWidth="1"/>
    <col min="5122" max="5122" width="12.5703125" style="175" customWidth="1"/>
    <col min="5123" max="5123" width="5.7109375" style="175" bestFit="1" customWidth="1"/>
    <col min="5124" max="5124" width="9.5703125" style="175" bestFit="1" customWidth="1"/>
    <col min="5125" max="5125" width="5" style="175" bestFit="1" customWidth="1"/>
    <col min="5126" max="5126" width="18.28515625" style="175" customWidth="1"/>
    <col min="5127" max="5127" width="22" style="175" customWidth="1"/>
    <col min="5128" max="5128" width="19.7109375" style="175" customWidth="1"/>
    <col min="5129" max="5129" width="13.7109375" style="175" bestFit="1" customWidth="1"/>
    <col min="5130" max="5130" width="13.7109375" style="175" customWidth="1"/>
    <col min="5131" max="5131" width="11.28515625" style="175" customWidth="1"/>
    <col min="5132" max="5135" width="9.140625" style="175"/>
    <col min="5136" max="5136" width="11" style="175" bestFit="1" customWidth="1"/>
    <col min="5137" max="5375" width="9.140625" style="175"/>
    <col min="5376" max="5376" width="4.7109375" style="175" customWidth="1"/>
    <col min="5377" max="5377" width="61" style="175" customWidth="1"/>
    <col min="5378" max="5378" width="12.5703125" style="175" customWidth="1"/>
    <col min="5379" max="5379" width="5.7109375" style="175" bestFit="1" customWidth="1"/>
    <col min="5380" max="5380" width="9.5703125" style="175" bestFit="1" customWidth="1"/>
    <col min="5381" max="5381" width="5" style="175" bestFit="1" customWidth="1"/>
    <col min="5382" max="5382" width="18.28515625" style="175" customWidth="1"/>
    <col min="5383" max="5383" width="22" style="175" customWidth="1"/>
    <col min="5384" max="5384" width="19.7109375" style="175" customWidth="1"/>
    <col min="5385" max="5385" width="13.7109375" style="175" bestFit="1" customWidth="1"/>
    <col min="5386" max="5386" width="13.7109375" style="175" customWidth="1"/>
    <col min="5387" max="5387" width="11.28515625" style="175" customWidth="1"/>
    <col min="5388" max="5391" width="9.140625" style="175"/>
    <col min="5392" max="5392" width="11" style="175" bestFit="1" customWidth="1"/>
    <col min="5393" max="5631" width="9.140625" style="175"/>
    <col min="5632" max="5632" width="4.7109375" style="175" customWidth="1"/>
    <col min="5633" max="5633" width="61" style="175" customWidth="1"/>
    <col min="5634" max="5634" width="12.5703125" style="175" customWidth="1"/>
    <col min="5635" max="5635" width="5.7109375" style="175" bestFit="1" customWidth="1"/>
    <col min="5636" max="5636" width="9.5703125" style="175" bestFit="1" customWidth="1"/>
    <col min="5637" max="5637" width="5" style="175" bestFit="1" customWidth="1"/>
    <col min="5638" max="5638" width="18.28515625" style="175" customWidth="1"/>
    <col min="5639" max="5639" width="22" style="175" customWidth="1"/>
    <col min="5640" max="5640" width="19.7109375" style="175" customWidth="1"/>
    <col min="5641" max="5641" width="13.7109375" style="175" bestFit="1" customWidth="1"/>
    <col min="5642" max="5642" width="13.7109375" style="175" customWidth="1"/>
    <col min="5643" max="5643" width="11.28515625" style="175" customWidth="1"/>
    <col min="5644" max="5647" width="9.140625" style="175"/>
    <col min="5648" max="5648" width="11" style="175" bestFit="1" customWidth="1"/>
    <col min="5649" max="5887" width="9.140625" style="175"/>
    <col min="5888" max="5888" width="4.7109375" style="175" customWidth="1"/>
    <col min="5889" max="5889" width="61" style="175" customWidth="1"/>
    <col min="5890" max="5890" width="12.5703125" style="175" customWidth="1"/>
    <col min="5891" max="5891" width="5.7109375" style="175" bestFit="1" customWidth="1"/>
    <col min="5892" max="5892" width="9.5703125" style="175" bestFit="1" customWidth="1"/>
    <col min="5893" max="5893" width="5" style="175" bestFit="1" customWidth="1"/>
    <col min="5894" max="5894" width="18.28515625" style="175" customWidth="1"/>
    <col min="5895" max="5895" width="22" style="175" customWidth="1"/>
    <col min="5896" max="5896" width="19.7109375" style="175" customWidth="1"/>
    <col min="5897" max="5897" width="13.7109375" style="175" bestFit="1" customWidth="1"/>
    <col min="5898" max="5898" width="13.7109375" style="175" customWidth="1"/>
    <col min="5899" max="5899" width="11.28515625" style="175" customWidth="1"/>
    <col min="5900" max="5903" width="9.140625" style="175"/>
    <col min="5904" max="5904" width="11" style="175" bestFit="1" customWidth="1"/>
    <col min="5905" max="6143" width="9.140625" style="175"/>
    <col min="6144" max="6144" width="4.7109375" style="175" customWidth="1"/>
    <col min="6145" max="6145" width="61" style="175" customWidth="1"/>
    <col min="6146" max="6146" width="12.5703125" style="175" customWidth="1"/>
    <col min="6147" max="6147" width="5.7109375" style="175" bestFit="1" customWidth="1"/>
    <col min="6148" max="6148" width="9.5703125" style="175" bestFit="1" customWidth="1"/>
    <col min="6149" max="6149" width="5" style="175" bestFit="1" customWidth="1"/>
    <col min="6150" max="6150" width="18.28515625" style="175" customWidth="1"/>
    <col min="6151" max="6151" width="22" style="175" customWidth="1"/>
    <col min="6152" max="6152" width="19.7109375" style="175" customWidth="1"/>
    <col min="6153" max="6153" width="13.7109375" style="175" bestFit="1" customWidth="1"/>
    <col min="6154" max="6154" width="13.7109375" style="175" customWidth="1"/>
    <col min="6155" max="6155" width="11.28515625" style="175" customWidth="1"/>
    <col min="6156" max="6159" width="9.140625" style="175"/>
    <col min="6160" max="6160" width="11" style="175" bestFit="1" customWidth="1"/>
    <col min="6161" max="6399" width="9.140625" style="175"/>
    <col min="6400" max="6400" width="4.7109375" style="175" customWidth="1"/>
    <col min="6401" max="6401" width="61" style="175" customWidth="1"/>
    <col min="6402" max="6402" width="12.5703125" style="175" customWidth="1"/>
    <col min="6403" max="6403" width="5.7109375" style="175" bestFit="1" customWidth="1"/>
    <col min="6404" max="6404" width="9.5703125" style="175" bestFit="1" customWidth="1"/>
    <col min="6405" max="6405" width="5" style="175" bestFit="1" customWidth="1"/>
    <col min="6406" max="6406" width="18.28515625" style="175" customWidth="1"/>
    <col min="6407" max="6407" width="22" style="175" customWidth="1"/>
    <col min="6408" max="6408" width="19.7109375" style="175" customWidth="1"/>
    <col min="6409" max="6409" width="13.7109375" style="175" bestFit="1" customWidth="1"/>
    <col min="6410" max="6410" width="13.7109375" style="175" customWidth="1"/>
    <col min="6411" max="6411" width="11.28515625" style="175" customWidth="1"/>
    <col min="6412" max="6415" width="9.140625" style="175"/>
    <col min="6416" max="6416" width="11" style="175" bestFit="1" customWidth="1"/>
    <col min="6417" max="6655" width="9.140625" style="175"/>
    <col min="6656" max="6656" width="4.7109375" style="175" customWidth="1"/>
    <col min="6657" max="6657" width="61" style="175" customWidth="1"/>
    <col min="6658" max="6658" width="12.5703125" style="175" customWidth="1"/>
    <col min="6659" max="6659" width="5.7109375" style="175" bestFit="1" customWidth="1"/>
    <col min="6660" max="6660" width="9.5703125" style="175" bestFit="1" customWidth="1"/>
    <col min="6661" max="6661" width="5" style="175" bestFit="1" customWidth="1"/>
    <col min="6662" max="6662" width="18.28515625" style="175" customWidth="1"/>
    <col min="6663" max="6663" width="22" style="175" customWidth="1"/>
    <col min="6664" max="6664" width="19.7109375" style="175" customWidth="1"/>
    <col min="6665" max="6665" width="13.7109375" style="175" bestFit="1" customWidth="1"/>
    <col min="6666" max="6666" width="13.7109375" style="175" customWidth="1"/>
    <col min="6667" max="6667" width="11.28515625" style="175" customWidth="1"/>
    <col min="6668" max="6671" width="9.140625" style="175"/>
    <col min="6672" max="6672" width="11" style="175" bestFit="1" customWidth="1"/>
    <col min="6673" max="6911" width="9.140625" style="175"/>
    <col min="6912" max="6912" width="4.7109375" style="175" customWidth="1"/>
    <col min="6913" max="6913" width="61" style="175" customWidth="1"/>
    <col min="6914" max="6914" width="12.5703125" style="175" customWidth="1"/>
    <col min="6915" max="6915" width="5.7109375" style="175" bestFit="1" customWidth="1"/>
    <col min="6916" max="6916" width="9.5703125" style="175" bestFit="1" customWidth="1"/>
    <col min="6917" max="6917" width="5" style="175" bestFit="1" customWidth="1"/>
    <col min="6918" max="6918" width="18.28515625" style="175" customWidth="1"/>
    <col min="6919" max="6919" width="22" style="175" customWidth="1"/>
    <col min="6920" max="6920" width="19.7109375" style="175" customWidth="1"/>
    <col min="6921" max="6921" width="13.7109375" style="175" bestFit="1" customWidth="1"/>
    <col min="6922" max="6922" width="13.7109375" style="175" customWidth="1"/>
    <col min="6923" max="6923" width="11.28515625" style="175" customWidth="1"/>
    <col min="6924" max="6927" width="9.140625" style="175"/>
    <col min="6928" max="6928" width="11" style="175" bestFit="1" customWidth="1"/>
    <col min="6929" max="7167" width="9.140625" style="175"/>
    <col min="7168" max="7168" width="4.7109375" style="175" customWidth="1"/>
    <col min="7169" max="7169" width="61" style="175" customWidth="1"/>
    <col min="7170" max="7170" width="12.5703125" style="175" customWidth="1"/>
    <col min="7171" max="7171" width="5.7109375" style="175" bestFit="1" customWidth="1"/>
    <col min="7172" max="7172" width="9.5703125" style="175" bestFit="1" customWidth="1"/>
    <col min="7173" max="7173" width="5" style="175" bestFit="1" customWidth="1"/>
    <col min="7174" max="7174" width="18.28515625" style="175" customWidth="1"/>
    <col min="7175" max="7175" width="22" style="175" customWidth="1"/>
    <col min="7176" max="7176" width="19.7109375" style="175" customWidth="1"/>
    <col min="7177" max="7177" width="13.7109375" style="175" bestFit="1" customWidth="1"/>
    <col min="7178" max="7178" width="13.7109375" style="175" customWidth="1"/>
    <col min="7179" max="7179" width="11.28515625" style="175" customWidth="1"/>
    <col min="7180" max="7183" width="9.140625" style="175"/>
    <col min="7184" max="7184" width="11" style="175" bestFit="1" customWidth="1"/>
    <col min="7185" max="7423" width="9.140625" style="175"/>
    <col min="7424" max="7424" width="4.7109375" style="175" customWidth="1"/>
    <col min="7425" max="7425" width="61" style="175" customWidth="1"/>
    <col min="7426" max="7426" width="12.5703125" style="175" customWidth="1"/>
    <col min="7427" max="7427" width="5.7109375" style="175" bestFit="1" customWidth="1"/>
    <col min="7428" max="7428" width="9.5703125" style="175" bestFit="1" customWidth="1"/>
    <col min="7429" max="7429" width="5" style="175" bestFit="1" customWidth="1"/>
    <col min="7430" max="7430" width="18.28515625" style="175" customWidth="1"/>
    <col min="7431" max="7431" width="22" style="175" customWidth="1"/>
    <col min="7432" max="7432" width="19.7109375" style="175" customWidth="1"/>
    <col min="7433" max="7433" width="13.7109375" style="175" bestFit="1" customWidth="1"/>
    <col min="7434" max="7434" width="13.7109375" style="175" customWidth="1"/>
    <col min="7435" max="7435" width="11.28515625" style="175" customWidth="1"/>
    <col min="7436" max="7439" width="9.140625" style="175"/>
    <col min="7440" max="7440" width="11" style="175" bestFit="1" customWidth="1"/>
    <col min="7441" max="7679" width="9.140625" style="175"/>
    <col min="7680" max="7680" width="4.7109375" style="175" customWidth="1"/>
    <col min="7681" max="7681" width="61" style="175" customWidth="1"/>
    <col min="7682" max="7682" width="12.5703125" style="175" customWidth="1"/>
    <col min="7683" max="7683" width="5.7109375" style="175" bestFit="1" customWidth="1"/>
    <col min="7684" max="7684" width="9.5703125" style="175" bestFit="1" customWidth="1"/>
    <col min="7685" max="7685" width="5" style="175" bestFit="1" customWidth="1"/>
    <col min="7686" max="7686" width="18.28515625" style="175" customWidth="1"/>
    <col min="7687" max="7687" width="22" style="175" customWidth="1"/>
    <col min="7688" max="7688" width="19.7109375" style="175" customWidth="1"/>
    <col min="7689" max="7689" width="13.7109375" style="175" bestFit="1" customWidth="1"/>
    <col min="7690" max="7690" width="13.7109375" style="175" customWidth="1"/>
    <col min="7691" max="7691" width="11.28515625" style="175" customWidth="1"/>
    <col min="7692" max="7695" width="9.140625" style="175"/>
    <col min="7696" max="7696" width="11" style="175" bestFit="1" customWidth="1"/>
    <col min="7697" max="7935" width="9.140625" style="175"/>
    <col min="7936" max="7936" width="4.7109375" style="175" customWidth="1"/>
    <col min="7937" max="7937" width="61" style="175" customWidth="1"/>
    <col min="7938" max="7938" width="12.5703125" style="175" customWidth="1"/>
    <col min="7939" max="7939" width="5.7109375" style="175" bestFit="1" customWidth="1"/>
    <col min="7940" max="7940" width="9.5703125" style="175" bestFit="1" customWidth="1"/>
    <col min="7941" max="7941" width="5" style="175" bestFit="1" customWidth="1"/>
    <col min="7942" max="7942" width="18.28515625" style="175" customWidth="1"/>
    <col min="7943" max="7943" width="22" style="175" customWidth="1"/>
    <col min="7944" max="7944" width="19.7109375" style="175" customWidth="1"/>
    <col min="7945" max="7945" width="13.7109375" style="175" bestFit="1" customWidth="1"/>
    <col min="7946" max="7946" width="13.7109375" style="175" customWidth="1"/>
    <col min="7947" max="7947" width="11.28515625" style="175" customWidth="1"/>
    <col min="7948" max="7951" width="9.140625" style="175"/>
    <col min="7952" max="7952" width="11" style="175" bestFit="1" customWidth="1"/>
    <col min="7953" max="8191" width="9.140625" style="175"/>
    <col min="8192" max="8192" width="4.7109375" style="175" customWidth="1"/>
    <col min="8193" max="8193" width="61" style="175" customWidth="1"/>
    <col min="8194" max="8194" width="12.5703125" style="175" customWidth="1"/>
    <col min="8195" max="8195" width="5.7109375" style="175" bestFit="1" customWidth="1"/>
    <col min="8196" max="8196" width="9.5703125" style="175" bestFit="1" customWidth="1"/>
    <col min="8197" max="8197" width="5" style="175" bestFit="1" customWidth="1"/>
    <col min="8198" max="8198" width="18.28515625" style="175" customWidth="1"/>
    <col min="8199" max="8199" width="22" style="175" customWidth="1"/>
    <col min="8200" max="8200" width="19.7109375" style="175" customWidth="1"/>
    <col min="8201" max="8201" width="13.7109375" style="175" bestFit="1" customWidth="1"/>
    <col min="8202" max="8202" width="13.7109375" style="175" customWidth="1"/>
    <col min="8203" max="8203" width="11.28515625" style="175" customWidth="1"/>
    <col min="8204" max="8207" width="9.140625" style="175"/>
    <col min="8208" max="8208" width="11" style="175" bestFit="1" customWidth="1"/>
    <col min="8209" max="8447" width="9.140625" style="175"/>
    <col min="8448" max="8448" width="4.7109375" style="175" customWidth="1"/>
    <col min="8449" max="8449" width="61" style="175" customWidth="1"/>
    <col min="8450" max="8450" width="12.5703125" style="175" customWidth="1"/>
    <col min="8451" max="8451" width="5.7109375" style="175" bestFit="1" customWidth="1"/>
    <col min="8452" max="8452" width="9.5703125" style="175" bestFit="1" customWidth="1"/>
    <col min="8453" max="8453" width="5" style="175" bestFit="1" customWidth="1"/>
    <col min="8454" max="8454" width="18.28515625" style="175" customWidth="1"/>
    <col min="8455" max="8455" width="22" style="175" customWidth="1"/>
    <col min="8456" max="8456" width="19.7109375" style="175" customWidth="1"/>
    <col min="8457" max="8457" width="13.7109375" style="175" bestFit="1" customWidth="1"/>
    <col min="8458" max="8458" width="13.7109375" style="175" customWidth="1"/>
    <col min="8459" max="8459" width="11.28515625" style="175" customWidth="1"/>
    <col min="8460" max="8463" width="9.140625" style="175"/>
    <col min="8464" max="8464" width="11" style="175" bestFit="1" customWidth="1"/>
    <col min="8465" max="8703" width="9.140625" style="175"/>
    <col min="8704" max="8704" width="4.7109375" style="175" customWidth="1"/>
    <col min="8705" max="8705" width="61" style="175" customWidth="1"/>
    <col min="8706" max="8706" width="12.5703125" style="175" customWidth="1"/>
    <col min="8707" max="8707" width="5.7109375" style="175" bestFit="1" customWidth="1"/>
    <col min="8708" max="8708" width="9.5703125" style="175" bestFit="1" customWidth="1"/>
    <col min="8709" max="8709" width="5" style="175" bestFit="1" customWidth="1"/>
    <col min="8710" max="8710" width="18.28515625" style="175" customWidth="1"/>
    <col min="8711" max="8711" width="22" style="175" customWidth="1"/>
    <col min="8712" max="8712" width="19.7109375" style="175" customWidth="1"/>
    <col min="8713" max="8713" width="13.7109375" style="175" bestFit="1" customWidth="1"/>
    <col min="8714" max="8714" width="13.7109375" style="175" customWidth="1"/>
    <col min="8715" max="8715" width="11.28515625" style="175" customWidth="1"/>
    <col min="8716" max="8719" width="9.140625" style="175"/>
    <col min="8720" max="8720" width="11" style="175" bestFit="1" customWidth="1"/>
    <col min="8721" max="8959" width="9.140625" style="175"/>
    <col min="8960" max="8960" width="4.7109375" style="175" customWidth="1"/>
    <col min="8961" max="8961" width="61" style="175" customWidth="1"/>
    <col min="8962" max="8962" width="12.5703125" style="175" customWidth="1"/>
    <col min="8963" max="8963" width="5.7109375" style="175" bestFit="1" customWidth="1"/>
    <col min="8964" max="8964" width="9.5703125" style="175" bestFit="1" customWidth="1"/>
    <col min="8965" max="8965" width="5" style="175" bestFit="1" customWidth="1"/>
    <col min="8966" max="8966" width="18.28515625" style="175" customWidth="1"/>
    <col min="8967" max="8967" width="22" style="175" customWidth="1"/>
    <col min="8968" max="8968" width="19.7109375" style="175" customWidth="1"/>
    <col min="8969" max="8969" width="13.7109375" style="175" bestFit="1" customWidth="1"/>
    <col min="8970" max="8970" width="13.7109375" style="175" customWidth="1"/>
    <col min="8971" max="8971" width="11.28515625" style="175" customWidth="1"/>
    <col min="8972" max="8975" width="9.140625" style="175"/>
    <col min="8976" max="8976" width="11" style="175" bestFit="1" customWidth="1"/>
    <col min="8977" max="9215" width="9.140625" style="175"/>
    <col min="9216" max="9216" width="4.7109375" style="175" customWidth="1"/>
    <col min="9217" max="9217" width="61" style="175" customWidth="1"/>
    <col min="9218" max="9218" width="12.5703125" style="175" customWidth="1"/>
    <col min="9219" max="9219" width="5.7109375" style="175" bestFit="1" customWidth="1"/>
    <col min="9220" max="9220" width="9.5703125" style="175" bestFit="1" customWidth="1"/>
    <col min="9221" max="9221" width="5" style="175" bestFit="1" customWidth="1"/>
    <col min="9222" max="9222" width="18.28515625" style="175" customWidth="1"/>
    <col min="9223" max="9223" width="22" style="175" customWidth="1"/>
    <col min="9224" max="9224" width="19.7109375" style="175" customWidth="1"/>
    <col min="9225" max="9225" width="13.7109375" style="175" bestFit="1" customWidth="1"/>
    <col min="9226" max="9226" width="13.7109375" style="175" customWidth="1"/>
    <col min="9227" max="9227" width="11.28515625" style="175" customWidth="1"/>
    <col min="9228" max="9231" width="9.140625" style="175"/>
    <col min="9232" max="9232" width="11" style="175" bestFit="1" customWidth="1"/>
    <col min="9233" max="9471" width="9.140625" style="175"/>
    <col min="9472" max="9472" width="4.7109375" style="175" customWidth="1"/>
    <col min="9473" max="9473" width="61" style="175" customWidth="1"/>
    <col min="9474" max="9474" width="12.5703125" style="175" customWidth="1"/>
    <col min="9475" max="9475" width="5.7109375" style="175" bestFit="1" customWidth="1"/>
    <col min="9476" max="9476" width="9.5703125" style="175" bestFit="1" customWidth="1"/>
    <col min="9477" max="9477" width="5" style="175" bestFit="1" customWidth="1"/>
    <col min="9478" max="9478" width="18.28515625" style="175" customWidth="1"/>
    <col min="9479" max="9479" width="22" style="175" customWidth="1"/>
    <col min="9480" max="9480" width="19.7109375" style="175" customWidth="1"/>
    <col min="9481" max="9481" width="13.7109375" style="175" bestFit="1" customWidth="1"/>
    <col min="9482" max="9482" width="13.7109375" style="175" customWidth="1"/>
    <col min="9483" max="9483" width="11.28515625" style="175" customWidth="1"/>
    <col min="9484" max="9487" width="9.140625" style="175"/>
    <col min="9488" max="9488" width="11" style="175" bestFit="1" customWidth="1"/>
    <col min="9489" max="9727" width="9.140625" style="175"/>
    <col min="9728" max="9728" width="4.7109375" style="175" customWidth="1"/>
    <col min="9729" max="9729" width="61" style="175" customWidth="1"/>
    <col min="9730" max="9730" width="12.5703125" style="175" customWidth="1"/>
    <col min="9731" max="9731" width="5.7109375" style="175" bestFit="1" customWidth="1"/>
    <col min="9732" max="9732" width="9.5703125" style="175" bestFit="1" customWidth="1"/>
    <col min="9733" max="9733" width="5" style="175" bestFit="1" customWidth="1"/>
    <col min="9734" max="9734" width="18.28515625" style="175" customWidth="1"/>
    <col min="9735" max="9735" width="22" style="175" customWidth="1"/>
    <col min="9736" max="9736" width="19.7109375" style="175" customWidth="1"/>
    <col min="9737" max="9737" width="13.7109375" style="175" bestFit="1" customWidth="1"/>
    <col min="9738" max="9738" width="13.7109375" style="175" customWidth="1"/>
    <col min="9739" max="9739" width="11.28515625" style="175" customWidth="1"/>
    <col min="9740" max="9743" width="9.140625" style="175"/>
    <col min="9744" max="9744" width="11" style="175" bestFit="1" customWidth="1"/>
    <col min="9745" max="9983" width="9.140625" style="175"/>
    <col min="9984" max="9984" width="4.7109375" style="175" customWidth="1"/>
    <col min="9985" max="9985" width="61" style="175" customWidth="1"/>
    <col min="9986" max="9986" width="12.5703125" style="175" customWidth="1"/>
    <col min="9987" max="9987" width="5.7109375" style="175" bestFit="1" customWidth="1"/>
    <col min="9988" max="9988" width="9.5703125" style="175" bestFit="1" customWidth="1"/>
    <col min="9989" max="9989" width="5" style="175" bestFit="1" customWidth="1"/>
    <col min="9990" max="9990" width="18.28515625" style="175" customWidth="1"/>
    <col min="9991" max="9991" width="22" style="175" customWidth="1"/>
    <col min="9992" max="9992" width="19.7109375" style="175" customWidth="1"/>
    <col min="9993" max="9993" width="13.7109375" style="175" bestFit="1" customWidth="1"/>
    <col min="9994" max="9994" width="13.7109375" style="175" customWidth="1"/>
    <col min="9995" max="9995" width="11.28515625" style="175" customWidth="1"/>
    <col min="9996" max="9999" width="9.140625" style="175"/>
    <col min="10000" max="10000" width="11" style="175" bestFit="1" customWidth="1"/>
    <col min="10001" max="10239" width="9.140625" style="175"/>
    <col min="10240" max="10240" width="4.7109375" style="175" customWidth="1"/>
    <col min="10241" max="10241" width="61" style="175" customWidth="1"/>
    <col min="10242" max="10242" width="12.5703125" style="175" customWidth="1"/>
    <col min="10243" max="10243" width="5.7109375" style="175" bestFit="1" customWidth="1"/>
    <col min="10244" max="10244" width="9.5703125" style="175" bestFit="1" customWidth="1"/>
    <col min="10245" max="10245" width="5" style="175" bestFit="1" customWidth="1"/>
    <col min="10246" max="10246" width="18.28515625" style="175" customWidth="1"/>
    <col min="10247" max="10247" width="22" style="175" customWidth="1"/>
    <col min="10248" max="10248" width="19.7109375" style="175" customWidth="1"/>
    <col min="10249" max="10249" width="13.7109375" style="175" bestFit="1" customWidth="1"/>
    <col min="10250" max="10250" width="13.7109375" style="175" customWidth="1"/>
    <col min="10251" max="10251" width="11.28515625" style="175" customWidth="1"/>
    <col min="10252" max="10255" width="9.140625" style="175"/>
    <col min="10256" max="10256" width="11" style="175" bestFit="1" customWidth="1"/>
    <col min="10257" max="10495" width="9.140625" style="175"/>
    <col min="10496" max="10496" width="4.7109375" style="175" customWidth="1"/>
    <col min="10497" max="10497" width="61" style="175" customWidth="1"/>
    <col min="10498" max="10498" width="12.5703125" style="175" customWidth="1"/>
    <col min="10499" max="10499" width="5.7109375" style="175" bestFit="1" customWidth="1"/>
    <col min="10500" max="10500" width="9.5703125" style="175" bestFit="1" customWidth="1"/>
    <col min="10501" max="10501" width="5" style="175" bestFit="1" customWidth="1"/>
    <col min="10502" max="10502" width="18.28515625" style="175" customWidth="1"/>
    <col min="10503" max="10503" width="22" style="175" customWidth="1"/>
    <col min="10504" max="10504" width="19.7109375" style="175" customWidth="1"/>
    <col min="10505" max="10505" width="13.7109375" style="175" bestFit="1" customWidth="1"/>
    <col min="10506" max="10506" width="13.7109375" style="175" customWidth="1"/>
    <col min="10507" max="10507" width="11.28515625" style="175" customWidth="1"/>
    <col min="10508" max="10511" width="9.140625" style="175"/>
    <col min="10512" max="10512" width="11" style="175" bestFit="1" customWidth="1"/>
    <col min="10513" max="10751" width="9.140625" style="175"/>
    <col min="10752" max="10752" width="4.7109375" style="175" customWidth="1"/>
    <col min="10753" max="10753" width="61" style="175" customWidth="1"/>
    <col min="10754" max="10754" width="12.5703125" style="175" customWidth="1"/>
    <col min="10755" max="10755" width="5.7109375" style="175" bestFit="1" customWidth="1"/>
    <col min="10756" max="10756" width="9.5703125" style="175" bestFit="1" customWidth="1"/>
    <col min="10757" max="10757" width="5" style="175" bestFit="1" customWidth="1"/>
    <col min="10758" max="10758" width="18.28515625" style="175" customWidth="1"/>
    <col min="10759" max="10759" width="22" style="175" customWidth="1"/>
    <col min="10760" max="10760" width="19.7109375" style="175" customWidth="1"/>
    <col min="10761" max="10761" width="13.7109375" style="175" bestFit="1" customWidth="1"/>
    <col min="10762" max="10762" width="13.7109375" style="175" customWidth="1"/>
    <col min="10763" max="10763" width="11.28515625" style="175" customWidth="1"/>
    <col min="10764" max="10767" width="9.140625" style="175"/>
    <col min="10768" max="10768" width="11" style="175" bestFit="1" customWidth="1"/>
    <col min="10769" max="11007" width="9.140625" style="175"/>
    <col min="11008" max="11008" width="4.7109375" style="175" customWidth="1"/>
    <col min="11009" max="11009" width="61" style="175" customWidth="1"/>
    <col min="11010" max="11010" width="12.5703125" style="175" customWidth="1"/>
    <col min="11011" max="11011" width="5.7109375" style="175" bestFit="1" customWidth="1"/>
    <col min="11012" max="11012" width="9.5703125" style="175" bestFit="1" customWidth="1"/>
    <col min="11013" max="11013" width="5" style="175" bestFit="1" customWidth="1"/>
    <col min="11014" max="11014" width="18.28515625" style="175" customWidth="1"/>
    <col min="11015" max="11015" width="22" style="175" customWidth="1"/>
    <col min="11016" max="11016" width="19.7109375" style="175" customWidth="1"/>
    <col min="11017" max="11017" width="13.7109375" style="175" bestFit="1" customWidth="1"/>
    <col min="11018" max="11018" width="13.7109375" style="175" customWidth="1"/>
    <col min="11019" max="11019" width="11.28515625" style="175" customWidth="1"/>
    <col min="11020" max="11023" width="9.140625" style="175"/>
    <col min="11024" max="11024" width="11" style="175" bestFit="1" customWidth="1"/>
    <col min="11025" max="11263" width="9.140625" style="175"/>
    <col min="11264" max="11264" width="4.7109375" style="175" customWidth="1"/>
    <col min="11265" max="11265" width="61" style="175" customWidth="1"/>
    <col min="11266" max="11266" width="12.5703125" style="175" customWidth="1"/>
    <col min="11267" max="11267" width="5.7109375" style="175" bestFit="1" customWidth="1"/>
    <col min="11268" max="11268" width="9.5703125" style="175" bestFit="1" customWidth="1"/>
    <col min="11269" max="11269" width="5" style="175" bestFit="1" customWidth="1"/>
    <col min="11270" max="11270" width="18.28515625" style="175" customWidth="1"/>
    <col min="11271" max="11271" width="22" style="175" customWidth="1"/>
    <col min="11272" max="11272" width="19.7109375" style="175" customWidth="1"/>
    <col min="11273" max="11273" width="13.7109375" style="175" bestFit="1" customWidth="1"/>
    <col min="11274" max="11274" width="13.7109375" style="175" customWidth="1"/>
    <col min="11275" max="11275" width="11.28515625" style="175" customWidth="1"/>
    <col min="11276" max="11279" width="9.140625" style="175"/>
    <col min="11280" max="11280" width="11" style="175" bestFit="1" customWidth="1"/>
    <col min="11281" max="11519" width="9.140625" style="175"/>
    <col min="11520" max="11520" width="4.7109375" style="175" customWidth="1"/>
    <col min="11521" max="11521" width="61" style="175" customWidth="1"/>
    <col min="11522" max="11522" width="12.5703125" style="175" customWidth="1"/>
    <col min="11523" max="11523" width="5.7109375" style="175" bestFit="1" customWidth="1"/>
    <col min="11524" max="11524" width="9.5703125" style="175" bestFit="1" customWidth="1"/>
    <col min="11525" max="11525" width="5" style="175" bestFit="1" customWidth="1"/>
    <col min="11526" max="11526" width="18.28515625" style="175" customWidth="1"/>
    <col min="11527" max="11527" width="22" style="175" customWidth="1"/>
    <col min="11528" max="11528" width="19.7109375" style="175" customWidth="1"/>
    <col min="11529" max="11529" width="13.7109375" style="175" bestFit="1" customWidth="1"/>
    <col min="11530" max="11530" width="13.7109375" style="175" customWidth="1"/>
    <col min="11531" max="11531" width="11.28515625" style="175" customWidth="1"/>
    <col min="11532" max="11535" width="9.140625" style="175"/>
    <col min="11536" max="11536" width="11" style="175" bestFit="1" customWidth="1"/>
    <col min="11537" max="11775" width="9.140625" style="175"/>
    <col min="11776" max="11776" width="4.7109375" style="175" customWidth="1"/>
    <col min="11777" max="11777" width="61" style="175" customWidth="1"/>
    <col min="11778" max="11778" width="12.5703125" style="175" customWidth="1"/>
    <col min="11779" max="11779" width="5.7109375" style="175" bestFit="1" customWidth="1"/>
    <col min="11780" max="11780" width="9.5703125" style="175" bestFit="1" customWidth="1"/>
    <col min="11781" max="11781" width="5" style="175" bestFit="1" customWidth="1"/>
    <col min="11782" max="11782" width="18.28515625" style="175" customWidth="1"/>
    <col min="11783" max="11783" width="22" style="175" customWidth="1"/>
    <col min="11784" max="11784" width="19.7109375" style="175" customWidth="1"/>
    <col min="11785" max="11785" width="13.7109375" style="175" bestFit="1" customWidth="1"/>
    <col min="11786" max="11786" width="13.7109375" style="175" customWidth="1"/>
    <col min="11787" max="11787" width="11.28515625" style="175" customWidth="1"/>
    <col min="11788" max="11791" width="9.140625" style="175"/>
    <col min="11792" max="11792" width="11" style="175" bestFit="1" customWidth="1"/>
    <col min="11793" max="12031" width="9.140625" style="175"/>
    <col min="12032" max="12032" width="4.7109375" style="175" customWidth="1"/>
    <col min="12033" max="12033" width="61" style="175" customWidth="1"/>
    <col min="12034" max="12034" width="12.5703125" style="175" customWidth="1"/>
    <col min="12035" max="12035" width="5.7109375" style="175" bestFit="1" customWidth="1"/>
    <col min="12036" max="12036" width="9.5703125" style="175" bestFit="1" customWidth="1"/>
    <col min="12037" max="12037" width="5" style="175" bestFit="1" customWidth="1"/>
    <col min="12038" max="12038" width="18.28515625" style="175" customWidth="1"/>
    <col min="12039" max="12039" width="22" style="175" customWidth="1"/>
    <col min="12040" max="12040" width="19.7109375" style="175" customWidth="1"/>
    <col min="12041" max="12041" width="13.7109375" style="175" bestFit="1" customWidth="1"/>
    <col min="12042" max="12042" width="13.7109375" style="175" customWidth="1"/>
    <col min="12043" max="12043" width="11.28515625" style="175" customWidth="1"/>
    <col min="12044" max="12047" width="9.140625" style="175"/>
    <col min="12048" max="12048" width="11" style="175" bestFit="1" customWidth="1"/>
    <col min="12049" max="12287" width="9.140625" style="175"/>
    <col min="12288" max="12288" width="4.7109375" style="175" customWidth="1"/>
    <col min="12289" max="12289" width="61" style="175" customWidth="1"/>
    <col min="12290" max="12290" width="12.5703125" style="175" customWidth="1"/>
    <col min="12291" max="12291" width="5.7109375" style="175" bestFit="1" customWidth="1"/>
    <col min="12292" max="12292" width="9.5703125" style="175" bestFit="1" customWidth="1"/>
    <col min="12293" max="12293" width="5" style="175" bestFit="1" customWidth="1"/>
    <col min="12294" max="12294" width="18.28515625" style="175" customWidth="1"/>
    <col min="12295" max="12295" width="22" style="175" customWidth="1"/>
    <col min="12296" max="12296" width="19.7109375" style="175" customWidth="1"/>
    <col min="12297" max="12297" width="13.7109375" style="175" bestFit="1" customWidth="1"/>
    <col min="12298" max="12298" width="13.7109375" style="175" customWidth="1"/>
    <col min="12299" max="12299" width="11.28515625" style="175" customWidth="1"/>
    <col min="12300" max="12303" width="9.140625" style="175"/>
    <col min="12304" max="12304" width="11" style="175" bestFit="1" customWidth="1"/>
    <col min="12305" max="12543" width="9.140625" style="175"/>
    <col min="12544" max="12544" width="4.7109375" style="175" customWidth="1"/>
    <col min="12545" max="12545" width="61" style="175" customWidth="1"/>
    <col min="12546" max="12546" width="12.5703125" style="175" customWidth="1"/>
    <col min="12547" max="12547" width="5.7109375" style="175" bestFit="1" customWidth="1"/>
    <col min="12548" max="12548" width="9.5703125" style="175" bestFit="1" customWidth="1"/>
    <col min="12549" max="12549" width="5" style="175" bestFit="1" customWidth="1"/>
    <col min="12550" max="12550" width="18.28515625" style="175" customWidth="1"/>
    <col min="12551" max="12551" width="22" style="175" customWidth="1"/>
    <col min="12552" max="12552" width="19.7109375" style="175" customWidth="1"/>
    <col min="12553" max="12553" width="13.7109375" style="175" bestFit="1" customWidth="1"/>
    <col min="12554" max="12554" width="13.7109375" style="175" customWidth="1"/>
    <col min="12555" max="12555" width="11.28515625" style="175" customWidth="1"/>
    <col min="12556" max="12559" width="9.140625" style="175"/>
    <col min="12560" max="12560" width="11" style="175" bestFit="1" customWidth="1"/>
    <col min="12561" max="12799" width="9.140625" style="175"/>
    <col min="12800" max="12800" width="4.7109375" style="175" customWidth="1"/>
    <col min="12801" max="12801" width="61" style="175" customWidth="1"/>
    <col min="12802" max="12802" width="12.5703125" style="175" customWidth="1"/>
    <col min="12803" max="12803" width="5.7109375" style="175" bestFit="1" customWidth="1"/>
    <col min="12804" max="12804" width="9.5703125" style="175" bestFit="1" customWidth="1"/>
    <col min="12805" max="12805" width="5" style="175" bestFit="1" customWidth="1"/>
    <col min="12806" max="12806" width="18.28515625" style="175" customWidth="1"/>
    <col min="12807" max="12807" width="22" style="175" customWidth="1"/>
    <col min="12808" max="12808" width="19.7109375" style="175" customWidth="1"/>
    <col min="12809" max="12809" width="13.7109375" style="175" bestFit="1" customWidth="1"/>
    <col min="12810" max="12810" width="13.7109375" style="175" customWidth="1"/>
    <col min="12811" max="12811" width="11.28515625" style="175" customWidth="1"/>
    <col min="12812" max="12815" width="9.140625" style="175"/>
    <col min="12816" max="12816" width="11" style="175" bestFit="1" customWidth="1"/>
    <col min="12817" max="13055" width="9.140625" style="175"/>
    <col min="13056" max="13056" width="4.7109375" style="175" customWidth="1"/>
    <col min="13057" max="13057" width="61" style="175" customWidth="1"/>
    <col min="13058" max="13058" width="12.5703125" style="175" customWidth="1"/>
    <col min="13059" max="13059" width="5.7109375" style="175" bestFit="1" customWidth="1"/>
    <col min="13060" max="13060" width="9.5703125" style="175" bestFit="1" customWidth="1"/>
    <col min="13061" max="13061" width="5" style="175" bestFit="1" customWidth="1"/>
    <col min="13062" max="13062" width="18.28515625" style="175" customWidth="1"/>
    <col min="13063" max="13063" width="22" style="175" customWidth="1"/>
    <col min="13064" max="13064" width="19.7109375" style="175" customWidth="1"/>
    <col min="13065" max="13065" width="13.7109375" style="175" bestFit="1" customWidth="1"/>
    <col min="13066" max="13066" width="13.7109375" style="175" customWidth="1"/>
    <col min="13067" max="13067" width="11.28515625" style="175" customWidth="1"/>
    <col min="13068" max="13071" width="9.140625" style="175"/>
    <col min="13072" max="13072" width="11" style="175" bestFit="1" customWidth="1"/>
    <col min="13073" max="13311" width="9.140625" style="175"/>
    <col min="13312" max="13312" width="4.7109375" style="175" customWidth="1"/>
    <col min="13313" max="13313" width="61" style="175" customWidth="1"/>
    <col min="13314" max="13314" width="12.5703125" style="175" customWidth="1"/>
    <col min="13315" max="13315" width="5.7109375" style="175" bestFit="1" customWidth="1"/>
    <col min="13316" max="13316" width="9.5703125" style="175" bestFit="1" customWidth="1"/>
    <col min="13317" max="13317" width="5" style="175" bestFit="1" customWidth="1"/>
    <col min="13318" max="13318" width="18.28515625" style="175" customWidth="1"/>
    <col min="13319" max="13319" width="22" style="175" customWidth="1"/>
    <col min="13320" max="13320" width="19.7109375" style="175" customWidth="1"/>
    <col min="13321" max="13321" width="13.7109375" style="175" bestFit="1" customWidth="1"/>
    <col min="13322" max="13322" width="13.7109375" style="175" customWidth="1"/>
    <col min="13323" max="13323" width="11.28515625" style="175" customWidth="1"/>
    <col min="13324" max="13327" width="9.140625" style="175"/>
    <col min="13328" max="13328" width="11" style="175" bestFit="1" customWidth="1"/>
    <col min="13329" max="13567" width="9.140625" style="175"/>
    <col min="13568" max="13568" width="4.7109375" style="175" customWidth="1"/>
    <col min="13569" max="13569" width="61" style="175" customWidth="1"/>
    <col min="13570" max="13570" width="12.5703125" style="175" customWidth="1"/>
    <col min="13571" max="13571" width="5.7109375" style="175" bestFit="1" customWidth="1"/>
    <col min="13572" max="13572" width="9.5703125" style="175" bestFit="1" customWidth="1"/>
    <col min="13573" max="13573" width="5" style="175" bestFit="1" customWidth="1"/>
    <col min="13574" max="13574" width="18.28515625" style="175" customWidth="1"/>
    <col min="13575" max="13575" width="22" style="175" customWidth="1"/>
    <col min="13576" max="13576" width="19.7109375" style="175" customWidth="1"/>
    <col min="13577" max="13577" width="13.7109375" style="175" bestFit="1" customWidth="1"/>
    <col min="13578" max="13578" width="13.7109375" style="175" customWidth="1"/>
    <col min="13579" max="13579" width="11.28515625" style="175" customWidth="1"/>
    <col min="13580" max="13583" width="9.140625" style="175"/>
    <col min="13584" max="13584" width="11" style="175" bestFit="1" customWidth="1"/>
    <col min="13585" max="13823" width="9.140625" style="175"/>
    <col min="13824" max="13824" width="4.7109375" style="175" customWidth="1"/>
    <col min="13825" max="13825" width="61" style="175" customWidth="1"/>
    <col min="13826" max="13826" width="12.5703125" style="175" customWidth="1"/>
    <col min="13827" max="13827" width="5.7109375" style="175" bestFit="1" customWidth="1"/>
    <col min="13828" max="13828" width="9.5703125" style="175" bestFit="1" customWidth="1"/>
    <col min="13829" max="13829" width="5" style="175" bestFit="1" customWidth="1"/>
    <col min="13830" max="13830" width="18.28515625" style="175" customWidth="1"/>
    <col min="13831" max="13831" width="22" style="175" customWidth="1"/>
    <col min="13832" max="13832" width="19.7109375" style="175" customWidth="1"/>
    <col min="13833" max="13833" width="13.7109375" style="175" bestFit="1" customWidth="1"/>
    <col min="13834" max="13834" width="13.7109375" style="175" customWidth="1"/>
    <col min="13835" max="13835" width="11.28515625" style="175" customWidth="1"/>
    <col min="13836" max="13839" width="9.140625" style="175"/>
    <col min="13840" max="13840" width="11" style="175" bestFit="1" customWidth="1"/>
    <col min="13841" max="14079" width="9.140625" style="175"/>
    <col min="14080" max="14080" width="4.7109375" style="175" customWidth="1"/>
    <col min="14081" max="14081" width="61" style="175" customWidth="1"/>
    <col min="14082" max="14082" width="12.5703125" style="175" customWidth="1"/>
    <col min="14083" max="14083" width="5.7109375" style="175" bestFit="1" customWidth="1"/>
    <col min="14084" max="14084" width="9.5703125" style="175" bestFit="1" customWidth="1"/>
    <col min="14085" max="14085" width="5" style="175" bestFit="1" customWidth="1"/>
    <col min="14086" max="14086" width="18.28515625" style="175" customWidth="1"/>
    <col min="14087" max="14087" width="22" style="175" customWidth="1"/>
    <col min="14088" max="14088" width="19.7109375" style="175" customWidth="1"/>
    <col min="14089" max="14089" width="13.7109375" style="175" bestFit="1" customWidth="1"/>
    <col min="14090" max="14090" width="13.7109375" style="175" customWidth="1"/>
    <col min="14091" max="14091" width="11.28515625" style="175" customWidth="1"/>
    <col min="14092" max="14095" width="9.140625" style="175"/>
    <col min="14096" max="14096" width="11" style="175" bestFit="1" customWidth="1"/>
    <col min="14097" max="14335" width="9.140625" style="175"/>
    <col min="14336" max="14336" width="4.7109375" style="175" customWidth="1"/>
    <col min="14337" max="14337" width="61" style="175" customWidth="1"/>
    <col min="14338" max="14338" width="12.5703125" style="175" customWidth="1"/>
    <col min="14339" max="14339" width="5.7109375" style="175" bestFit="1" customWidth="1"/>
    <col min="14340" max="14340" width="9.5703125" style="175" bestFit="1" customWidth="1"/>
    <col min="14341" max="14341" width="5" style="175" bestFit="1" customWidth="1"/>
    <col min="14342" max="14342" width="18.28515625" style="175" customWidth="1"/>
    <col min="14343" max="14343" width="22" style="175" customWidth="1"/>
    <col min="14344" max="14344" width="19.7109375" style="175" customWidth="1"/>
    <col min="14345" max="14345" width="13.7109375" style="175" bestFit="1" customWidth="1"/>
    <col min="14346" max="14346" width="13.7109375" style="175" customWidth="1"/>
    <col min="14347" max="14347" width="11.28515625" style="175" customWidth="1"/>
    <col min="14348" max="14351" width="9.140625" style="175"/>
    <col min="14352" max="14352" width="11" style="175" bestFit="1" customWidth="1"/>
    <col min="14353" max="14591" width="9.140625" style="175"/>
    <col min="14592" max="14592" width="4.7109375" style="175" customWidth="1"/>
    <col min="14593" max="14593" width="61" style="175" customWidth="1"/>
    <col min="14594" max="14594" width="12.5703125" style="175" customWidth="1"/>
    <col min="14595" max="14595" width="5.7109375" style="175" bestFit="1" customWidth="1"/>
    <col min="14596" max="14596" width="9.5703125" style="175" bestFit="1" customWidth="1"/>
    <col min="14597" max="14597" width="5" style="175" bestFit="1" customWidth="1"/>
    <col min="14598" max="14598" width="18.28515625" style="175" customWidth="1"/>
    <col min="14599" max="14599" width="22" style="175" customWidth="1"/>
    <col min="14600" max="14600" width="19.7109375" style="175" customWidth="1"/>
    <col min="14601" max="14601" width="13.7109375" style="175" bestFit="1" customWidth="1"/>
    <col min="14602" max="14602" width="13.7109375" style="175" customWidth="1"/>
    <col min="14603" max="14603" width="11.28515625" style="175" customWidth="1"/>
    <col min="14604" max="14607" width="9.140625" style="175"/>
    <col min="14608" max="14608" width="11" style="175" bestFit="1" customWidth="1"/>
    <col min="14609" max="14847" width="9.140625" style="175"/>
    <col min="14848" max="14848" width="4.7109375" style="175" customWidth="1"/>
    <col min="14849" max="14849" width="61" style="175" customWidth="1"/>
    <col min="14850" max="14850" width="12.5703125" style="175" customWidth="1"/>
    <col min="14851" max="14851" width="5.7109375" style="175" bestFit="1" customWidth="1"/>
    <col min="14852" max="14852" width="9.5703125" style="175" bestFit="1" customWidth="1"/>
    <col min="14853" max="14853" width="5" style="175" bestFit="1" customWidth="1"/>
    <col min="14854" max="14854" width="18.28515625" style="175" customWidth="1"/>
    <col min="14855" max="14855" width="22" style="175" customWidth="1"/>
    <col min="14856" max="14856" width="19.7109375" style="175" customWidth="1"/>
    <col min="14857" max="14857" width="13.7109375" style="175" bestFit="1" customWidth="1"/>
    <col min="14858" max="14858" width="13.7109375" style="175" customWidth="1"/>
    <col min="14859" max="14859" width="11.28515625" style="175" customWidth="1"/>
    <col min="14860" max="14863" width="9.140625" style="175"/>
    <col min="14864" max="14864" width="11" style="175" bestFit="1" customWidth="1"/>
    <col min="14865" max="15103" width="9.140625" style="175"/>
    <col min="15104" max="15104" width="4.7109375" style="175" customWidth="1"/>
    <col min="15105" max="15105" width="61" style="175" customWidth="1"/>
    <col min="15106" max="15106" width="12.5703125" style="175" customWidth="1"/>
    <col min="15107" max="15107" width="5.7109375" style="175" bestFit="1" customWidth="1"/>
    <col min="15108" max="15108" width="9.5703125" style="175" bestFit="1" customWidth="1"/>
    <col min="15109" max="15109" width="5" style="175" bestFit="1" customWidth="1"/>
    <col min="15110" max="15110" width="18.28515625" style="175" customWidth="1"/>
    <col min="15111" max="15111" width="22" style="175" customWidth="1"/>
    <col min="15112" max="15112" width="19.7109375" style="175" customWidth="1"/>
    <col min="15113" max="15113" width="13.7109375" style="175" bestFit="1" customWidth="1"/>
    <col min="15114" max="15114" width="13.7109375" style="175" customWidth="1"/>
    <col min="15115" max="15115" width="11.28515625" style="175" customWidth="1"/>
    <col min="15116" max="15119" width="9.140625" style="175"/>
    <col min="15120" max="15120" width="11" style="175" bestFit="1" customWidth="1"/>
    <col min="15121" max="15359" width="9.140625" style="175"/>
    <col min="15360" max="15360" width="4.7109375" style="175" customWidth="1"/>
    <col min="15361" max="15361" width="61" style="175" customWidth="1"/>
    <col min="15362" max="15362" width="12.5703125" style="175" customWidth="1"/>
    <col min="15363" max="15363" width="5.7109375" style="175" bestFit="1" customWidth="1"/>
    <col min="15364" max="15364" width="9.5703125" style="175" bestFit="1" customWidth="1"/>
    <col min="15365" max="15365" width="5" style="175" bestFit="1" customWidth="1"/>
    <col min="15366" max="15366" width="18.28515625" style="175" customWidth="1"/>
    <col min="15367" max="15367" width="22" style="175" customWidth="1"/>
    <col min="15368" max="15368" width="19.7109375" style="175" customWidth="1"/>
    <col min="15369" max="15369" width="13.7109375" style="175" bestFit="1" customWidth="1"/>
    <col min="15370" max="15370" width="13.7109375" style="175" customWidth="1"/>
    <col min="15371" max="15371" width="11.28515625" style="175" customWidth="1"/>
    <col min="15372" max="15375" width="9.140625" style="175"/>
    <col min="15376" max="15376" width="11" style="175" bestFit="1" customWidth="1"/>
    <col min="15377" max="15615" width="9.140625" style="175"/>
    <col min="15616" max="15616" width="4.7109375" style="175" customWidth="1"/>
    <col min="15617" max="15617" width="61" style="175" customWidth="1"/>
    <col min="15618" max="15618" width="12.5703125" style="175" customWidth="1"/>
    <col min="15619" max="15619" width="5.7109375" style="175" bestFit="1" customWidth="1"/>
    <col min="15620" max="15620" width="9.5703125" style="175" bestFit="1" customWidth="1"/>
    <col min="15621" max="15621" width="5" style="175" bestFit="1" customWidth="1"/>
    <col min="15622" max="15622" width="18.28515625" style="175" customWidth="1"/>
    <col min="15623" max="15623" width="22" style="175" customWidth="1"/>
    <col min="15624" max="15624" width="19.7109375" style="175" customWidth="1"/>
    <col min="15625" max="15625" width="13.7109375" style="175" bestFit="1" customWidth="1"/>
    <col min="15626" max="15626" width="13.7109375" style="175" customWidth="1"/>
    <col min="15627" max="15627" width="11.28515625" style="175" customWidth="1"/>
    <col min="15628" max="15631" width="9.140625" style="175"/>
    <col min="15632" max="15632" width="11" style="175" bestFit="1" customWidth="1"/>
    <col min="15633" max="15871" width="9.140625" style="175"/>
    <col min="15872" max="15872" width="4.7109375" style="175" customWidth="1"/>
    <col min="15873" max="15873" width="61" style="175" customWidth="1"/>
    <col min="15874" max="15874" width="12.5703125" style="175" customWidth="1"/>
    <col min="15875" max="15875" width="5.7109375" style="175" bestFit="1" customWidth="1"/>
    <col min="15876" max="15876" width="9.5703125" style="175" bestFit="1" customWidth="1"/>
    <col min="15877" max="15877" width="5" style="175" bestFit="1" customWidth="1"/>
    <col min="15878" max="15878" width="18.28515625" style="175" customWidth="1"/>
    <col min="15879" max="15879" width="22" style="175" customWidth="1"/>
    <col min="15880" max="15880" width="19.7109375" style="175" customWidth="1"/>
    <col min="15881" max="15881" width="13.7109375" style="175" bestFit="1" customWidth="1"/>
    <col min="15882" max="15882" width="13.7109375" style="175" customWidth="1"/>
    <col min="15883" max="15883" width="11.28515625" style="175" customWidth="1"/>
    <col min="15884" max="15887" width="9.140625" style="175"/>
    <col min="15888" max="15888" width="11" style="175" bestFit="1" customWidth="1"/>
    <col min="15889" max="16127" width="9.140625" style="175"/>
    <col min="16128" max="16128" width="4.7109375" style="175" customWidth="1"/>
    <col min="16129" max="16129" width="61" style="175" customWidth="1"/>
    <col min="16130" max="16130" width="12.5703125" style="175" customWidth="1"/>
    <col min="16131" max="16131" width="5.7109375" style="175" bestFit="1" customWidth="1"/>
    <col min="16132" max="16132" width="9.5703125" style="175" bestFit="1" customWidth="1"/>
    <col min="16133" max="16133" width="5" style="175" bestFit="1" customWidth="1"/>
    <col min="16134" max="16134" width="18.28515625" style="175" customWidth="1"/>
    <col min="16135" max="16135" width="22" style="175" customWidth="1"/>
    <col min="16136" max="16136" width="19.7109375" style="175" customWidth="1"/>
    <col min="16137" max="16137" width="13.7109375" style="175" bestFit="1" customWidth="1"/>
    <col min="16138" max="16138" width="13.7109375" style="175" customWidth="1"/>
    <col min="16139" max="16139" width="11.28515625" style="175" customWidth="1"/>
    <col min="16140" max="16143" width="9.140625" style="175"/>
    <col min="16144" max="16144" width="11" style="175" bestFit="1" customWidth="1"/>
    <col min="16145" max="16384" width="9.140625" style="175"/>
  </cols>
  <sheetData>
    <row r="1" spans="1:11" ht="18">
      <c r="A1" s="178"/>
      <c r="B1" s="1042" t="s">
        <v>243</v>
      </c>
      <c r="C1" s="1042"/>
      <c r="D1" s="1042"/>
      <c r="E1" s="1042"/>
      <c r="F1" s="197"/>
      <c r="G1" s="198"/>
      <c r="H1" s="198"/>
      <c r="I1" s="198"/>
    </row>
    <row r="2" spans="1:11" ht="8.25" customHeight="1">
      <c r="A2" s="199"/>
      <c r="B2" s="199"/>
      <c r="C2" s="199"/>
      <c r="D2" s="199"/>
      <c r="E2" s="199"/>
      <c r="F2" s="199"/>
      <c r="G2" s="199"/>
      <c r="H2" s="199"/>
    </row>
    <row r="3" spans="1:11" ht="52.5" customHeight="1">
      <c r="A3" s="200"/>
      <c r="B3" s="1028" t="s">
        <v>244</v>
      </c>
      <c r="C3" s="1028"/>
      <c r="D3" s="1028"/>
      <c r="E3" s="1028"/>
      <c r="F3" s="1028"/>
      <c r="G3" s="1028"/>
      <c r="H3" s="201"/>
      <c r="I3" s="202"/>
    </row>
    <row r="4" spans="1:11" ht="6.75" customHeight="1">
      <c r="A4" s="179"/>
      <c r="B4" s="179"/>
      <c r="C4" s="179"/>
      <c r="D4" s="179"/>
      <c r="E4" s="179"/>
      <c r="F4" s="179"/>
      <c r="G4" s="179"/>
      <c r="H4" s="179"/>
      <c r="I4" s="203"/>
      <c r="J4" s="33"/>
      <c r="K4" s="33"/>
    </row>
    <row r="5" spans="1:11" ht="19.5" customHeight="1">
      <c r="A5" s="204"/>
      <c r="B5" s="204"/>
      <c r="C5" s="204"/>
      <c r="D5" s="204"/>
      <c r="E5" s="204"/>
      <c r="F5" s="204"/>
      <c r="G5" s="205" t="s">
        <v>1</v>
      </c>
      <c r="H5" s="206"/>
      <c r="I5" s="207"/>
    </row>
    <row r="6" spans="1:11" ht="7.5" customHeight="1">
      <c r="A6" s="204"/>
      <c r="B6" s="204"/>
      <c r="C6" s="204"/>
      <c r="D6" s="204"/>
      <c r="E6" s="204"/>
      <c r="F6" s="204"/>
      <c r="G6" s="208"/>
      <c r="H6" s="206"/>
      <c r="I6" s="207"/>
    </row>
    <row r="7" spans="1:11" ht="77.25" customHeight="1">
      <c r="A7" s="1030" t="s">
        <v>85</v>
      </c>
      <c r="B7" s="1043" t="s">
        <v>4</v>
      </c>
      <c r="C7" s="1045" t="s">
        <v>5</v>
      </c>
      <c r="D7" s="1043" t="s">
        <v>6</v>
      </c>
      <c r="E7" s="1043" t="s">
        <v>11</v>
      </c>
      <c r="F7" s="1043" t="s">
        <v>245</v>
      </c>
      <c r="G7" s="849" t="s">
        <v>246</v>
      </c>
      <c r="H7" s="233" t="s">
        <v>247</v>
      </c>
    </row>
    <row r="8" spans="1:11" ht="12.75" customHeight="1">
      <c r="A8" s="1031"/>
      <c r="B8" s="1044"/>
      <c r="C8" s="1046"/>
      <c r="D8" s="1044"/>
      <c r="E8" s="1044"/>
      <c r="F8" s="1044"/>
      <c r="G8" s="209" t="s">
        <v>248</v>
      </c>
      <c r="H8" s="209" t="s">
        <v>248</v>
      </c>
    </row>
    <row r="9" spans="1:11" ht="15">
      <c r="A9" s="210">
        <v>1</v>
      </c>
      <c r="B9" s="210">
        <v>2</v>
      </c>
      <c r="C9" s="210">
        <v>3</v>
      </c>
      <c r="D9" s="210">
        <v>4</v>
      </c>
      <c r="E9" s="210">
        <v>5</v>
      </c>
      <c r="F9" s="210">
        <v>6</v>
      </c>
      <c r="G9" s="210">
        <v>7</v>
      </c>
      <c r="H9" s="210">
        <v>8</v>
      </c>
    </row>
    <row r="10" spans="1:11" ht="28.5" customHeight="1">
      <c r="A10" s="211">
        <v>1</v>
      </c>
      <c r="B10" s="212" t="s">
        <v>1911</v>
      </c>
      <c r="C10" s="213">
        <v>7132461002</v>
      </c>
      <c r="D10" s="182" t="s">
        <v>30</v>
      </c>
      <c r="E10" s="119">
        <v>2680.96</v>
      </c>
      <c r="F10" s="182">
        <v>120</v>
      </c>
      <c r="G10" s="119">
        <f t="shared" ref="G10:G22" si="0">E10*F10</f>
        <v>321715.20000000001</v>
      </c>
      <c r="H10" s="119">
        <f t="shared" ref="H10:H22" si="1">E10*F10</f>
        <v>321715.20000000001</v>
      </c>
      <c r="I10" s="851" t="s">
        <v>68</v>
      </c>
    </row>
    <row r="11" spans="1:11" ht="17.25" customHeight="1">
      <c r="A11" s="211">
        <v>2</v>
      </c>
      <c r="B11" s="212" t="s">
        <v>249</v>
      </c>
      <c r="C11" s="213">
        <v>7132461005</v>
      </c>
      <c r="D11" s="182" t="s">
        <v>15</v>
      </c>
      <c r="E11" s="119">
        <f>VLOOKUP(C11,'SOR RATE'!A:D,4,0)</f>
        <v>538.30999999999995</v>
      </c>
      <c r="F11" s="182">
        <v>20</v>
      </c>
      <c r="G11" s="119">
        <f t="shared" si="0"/>
        <v>10766.199999999999</v>
      </c>
      <c r="H11" s="119">
        <f t="shared" si="1"/>
        <v>10766.199999999999</v>
      </c>
      <c r="I11" s="214"/>
    </row>
    <row r="12" spans="1:11" ht="17.25" customHeight="1">
      <c r="A12" s="211">
        <v>3</v>
      </c>
      <c r="B12" s="215" t="s">
        <v>250</v>
      </c>
      <c r="C12" s="216">
        <v>7130310020</v>
      </c>
      <c r="D12" s="211" t="s">
        <v>30</v>
      </c>
      <c r="E12" s="119">
        <f>VLOOKUP(C12,'SOR RATE'!A:D,4,0)/1000</f>
        <v>2754.5957799999996</v>
      </c>
      <c r="F12" s="182">
        <v>190</v>
      </c>
      <c r="G12" s="119">
        <f t="shared" si="0"/>
        <v>523373.19819999993</v>
      </c>
      <c r="H12" s="119">
        <f t="shared" si="1"/>
        <v>523373.19819999993</v>
      </c>
      <c r="I12" s="217"/>
    </row>
    <row r="13" spans="1:11" ht="17.25" customHeight="1">
      <c r="A13" s="211">
        <v>4</v>
      </c>
      <c r="B13" s="212" t="s">
        <v>251</v>
      </c>
      <c r="C13" s="218">
        <v>7130352010</v>
      </c>
      <c r="D13" s="182" t="s">
        <v>54</v>
      </c>
      <c r="E13" s="119">
        <f>VLOOKUP(C13,'SOR RATE'!A:D,4,0)</f>
        <v>44057.82</v>
      </c>
      <c r="F13" s="182">
        <v>4</v>
      </c>
      <c r="G13" s="119">
        <f t="shared" si="0"/>
        <v>176231.28</v>
      </c>
      <c r="H13" s="119">
        <f t="shared" si="1"/>
        <v>176231.28</v>
      </c>
      <c r="I13" s="217"/>
    </row>
    <row r="14" spans="1:11" ht="17.25" customHeight="1">
      <c r="A14" s="211">
        <v>5</v>
      </c>
      <c r="B14" s="212" t="s">
        <v>252</v>
      </c>
      <c r="C14" s="218">
        <v>7130640027</v>
      </c>
      <c r="D14" s="182" t="s">
        <v>253</v>
      </c>
      <c r="E14" s="119">
        <f>VLOOKUP(C14,'SOR RATE'!A:D,4,0)</f>
        <v>1267.25</v>
      </c>
      <c r="F14" s="182">
        <v>24</v>
      </c>
      <c r="G14" s="119">
        <f t="shared" si="0"/>
        <v>30414</v>
      </c>
      <c r="H14" s="119">
        <f t="shared" si="1"/>
        <v>30414</v>
      </c>
      <c r="I14" s="185"/>
    </row>
    <row r="15" spans="1:11" ht="60.75" customHeight="1">
      <c r="A15" s="211">
        <v>6</v>
      </c>
      <c r="B15" s="220" t="s">
        <v>254</v>
      </c>
      <c r="C15" s="182"/>
      <c r="D15" s="182" t="s">
        <v>96</v>
      </c>
      <c r="E15" s="119">
        <v>1500</v>
      </c>
      <c r="F15" s="182">
        <v>4</v>
      </c>
      <c r="G15" s="119">
        <f t="shared" si="0"/>
        <v>6000</v>
      </c>
      <c r="H15" s="119">
        <f t="shared" si="1"/>
        <v>6000</v>
      </c>
      <c r="I15" s="221"/>
      <c r="J15" s="222"/>
    </row>
    <row r="16" spans="1:11" ht="17.25" customHeight="1">
      <c r="A16" s="211">
        <v>7</v>
      </c>
      <c r="B16" s="220" t="s">
        <v>255</v>
      </c>
      <c r="C16" s="182">
        <v>7130600173</v>
      </c>
      <c r="D16" s="182" t="s">
        <v>256</v>
      </c>
      <c r="E16" s="119">
        <f>VLOOKUP(C16,'SOR RATE'!A:D,4,0)/1000</f>
        <v>56.683730000000004</v>
      </c>
      <c r="F16" s="182">
        <v>100</v>
      </c>
      <c r="G16" s="119">
        <f t="shared" si="0"/>
        <v>5668.3730000000005</v>
      </c>
      <c r="H16" s="119">
        <f t="shared" si="1"/>
        <v>5668.3730000000005</v>
      </c>
      <c r="I16" s="221"/>
      <c r="J16" s="221"/>
    </row>
    <row r="17" spans="1:11" ht="45" customHeight="1">
      <c r="A17" s="211">
        <v>8</v>
      </c>
      <c r="B17" s="220" t="s">
        <v>257</v>
      </c>
      <c r="C17" s="224"/>
      <c r="D17" s="182" t="s">
        <v>15</v>
      </c>
      <c r="E17" s="119">
        <v>556</v>
      </c>
      <c r="F17" s="182">
        <v>4</v>
      </c>
      <c r="G17" s="119">
        <f t="shared" si="0"/>
        <v>2224</v>
      </c>
      <c r="H17" s="119">
        <f t="shared" si="1"/>
        <v>2224</v>
      </c>
      <c r="I17" s="221"/>
      <c r="J17" s="221"/>
    </row>
    <row r="18" spans="1:11" ht="17.25" customHeight="1">
      <c r="A18" s="211">
        <v>9</v>
      </c>
      <c r="B18" s="225" t="s">
        <v>259</v>
      </c>
      <c r="C18" s="182">
        <v>7132498006</v>
      </c>
      <c r="D18" s="182" t="s">
        <v>67</v>
      </c>
      <c r="E18" s="119">
        <f>VLOOKUP(C18,'SOR RATE'!A:D,4,0)</f>
        <v>905.36</v>
      </c>
      <c r="F18" s="182">
        <f>0.06*20</f>
        <v>1.2</v>
      </c>
      <c r="G18" s="119">
        <f t="shared" si="0"/>
        <v>1086.432</v>
      </c>
      <c r="H18" s="119">
        <f t="shared" si="1"/>
        <v>1086.432</v>
      </c>
      <c r="I18" s="221"/>
      <c r="J18" s="221"/>
    </row>
    <row r="19" spans="1:11" ht="17.25" customHeight="1">
      <c r="A19" s="211">
        <v>10</v>
      </c>
      <c r="B19" s="225" t="s">
        <v>260</v>
      </c>
      <c r="C19" s="226">
        <v>7130840021</v>
      </c>
      <c r="D19" s="227" t="s">
        <v>100</v>
      </c>
      <c r="E19" s="119">
        <f>VLOOKUP(C19,'SOR RATE'!A:D,4,0)</f>
        <v>4094.6</v>
      </c>
      <c r="F19" s="182">
        <v>6</v>
      </c>
      <c r="G19" s="119">
        <f t="shared" si="0"/>
        <v>24567.599999999999</v>
      </c>
      <c r="H19" s="119">
        <f t="shared" si="1"/>
        <v>24567.599999999999</v>
      </c>
      <c r="I19" s="221"/>
      <c r="J19" s="221"/>
    </row>
    <row r="20" spans="1:11" ht="17.25" customHeight="1">
      <c r="A20" s="211">
        <v>11</v>
      </c>
      <c r="B20" s="225" t="s">
        <v>261</v>
      </c>
      <c r="C20" s="226">
        <v>7130830060</v>
      </c>
      <c r="D20" s="227" t="s">
        <v>30</v>
      </c>
      <c r="E20" s="119">
        <f>VLOOKUP(C20,'SOR RATE'!A:D,4,0)/1000</f>
        <v>67.059229999999999</v>
      </c>
      <c r="F20" s="182">
        <v>18</v>
      </c>
      <c r="G20" s="119">
        <f t="shared" si="0"/>
        <v>1207.0661399999999</v>
      </c>
      <c r="H20" s="119">
        <f t="shared" si="1"/>
        <v>1207.0661399999999</v>
      </c>
      <c r="I20" s="221"/>
      <c r="J20" s="221"/>
    </row>
    <row r="21" spans="1:11" ht="29.25" customHeight="1">
      <c r="A21" s="211">
        <v>12</v>
      </c>
      <c r="B21" s="228" t="s">
        <v>262</v>
      </c>
      <c r="C21" s="226">
        <v>7130830585</v>
      </c>
      <c r="D21" s="227" t="s">
        <v>96</v>
      </c>
      <c r="E21" s="119">
        <f>VLOOKUP(C21,'SOR RATE'!A:D,4,0)</f>
        <v>326.89999999999998</v>
      </c>
      <c r="F21" s="182">
        <v>6</v>
      </c>
      <c r="G21" s="119">
        <f t="shared" si="0"/>
        <v>1961.3999999999999</v>
      </c>
      <c r="H21" s="119">
        <f t="shared" si="1"/>
        <v>1961.3999999999999</v>
      </c>
      <c r="I21" s="221"/>
      <c r="J21" s="221"/>
    </row>
    <row r="22" spans="1:11" ht="47.25" customHeight="1">
      <c r="A22" s="211">
        <v>13</v>
      </c>
      <c r="B22" s="220" t="s">
        <v>1812</v>
      </c>
      <c r="C22" s="182">
        <v>7130642039</v>
      </c>
      <c r="D22" s="227" t="s">
        <v>96</v>
      </c>
      <c r="E22" s="119">
        <f>VLOOKUP(C22,'SOR RATE'!A:D,4,0)</f>
        <v>997.07</v>
      </c>
      <c r="F22" s="182">
        <f>4+6</f>
        <v>10</v>
      </c>
      <c r="G22" s="119">
        <f t="shared" si="0"/>
        <v>9970.7000000000007</v>
      </c>
      <c r="H22" s="119">
        <f t="shared" si="1"/>
        <v>9970.7000000000007</v>
      </c>
      <c r="I22" s="229"/>
      <c r="J22" s="221"/>
    </row>
    <row r="23" spans="1:11" ht="15.75" customHeight="1">
      <c r="A23" s="211">
        <v>14</v>
      </c>
      <c r="B23" s="220" t="s">
        <v>263</v>
      </c>
      <c r="C23" s="181">
        <v>7130830586</v>
      </c>
      <c r="D23" s="227" t="s">
        <v>96</v>
      </c>
      <c r="E23" s="119">
        <f>VLOOKUP(C23,'SOR RATE'!A:D,4,0)</f>
        <v>261.23</v>
      </c>
      <c r="F23" s="182">
        <v>6</v>
      </c>
      <c r="G23" s="119">
        <f>F23*E23</f>
        <v>1567.38</v>
      </c>
      <c r="H23" s="119">
        <f>F23*E23</f>
        <v>1567.38</v>
      </c>
      <c r="I23" s="229"/>
      <c r="J23" s="221"/>
    </row>
    <row r="24" spans="1:11" ht="15.75" customHeight="1">
      <c r="A24" s="211">
        <v>15</v>
      </c>
      <c r="B24" s="220" t="s">
        <v>264</v>
      </c>
      <c r="C24" s="181">
        <v>7130830603</v>
      </c>
      <c r="D24" s="227" t="s">
        <v>96</v>
      </c>
      <c r="E24" s="119">
        <f>VLOOKUP(C24,'SOR RATE'!A:D,4,0)</f>
        <v>394.69</v>
      </c>
      <c r="F24" s="182">
        <v>4</v>
      </c>
      <c r="G24" s="119">
        <f>F24*E24</f>
        <v>1578.76</v>
      </c>
      <c r="H24" s="119">
        <f>F24*E24</f>
        <v>1578.76</v>
      </c>
      <c r="I24" s="229"/>
      <c r="J24" s="221"/>
    </row>
    <row r="25" spans="1:11" ht="15.75" customHeight="1">
      <c r="A25" s="211">
        <v>16</v>
      </c>
      <c r="B25" s="220" t="s">
        <v>265</v>
      </c>
      <c r="C25" s="181">
        <v>7132498054</v>
      </c>
      <c r="D25" s="227" t="s">
        <v>96</v>
      </c>
      <c r="E25" s="119">
        <f>VLOOKUP(C25,'SOR RATE'!A:D,4,0)</f>
        <v>5.93</v>
      </c>
      <c r="F25" s="182">
        <v>128</v>
      </c>
      <c r="G25" s="119">
        <f>F25*E25</f>
        <v>759.04</v>
      </c>
      <c r="H25" s="119">
        <f>F25*E25</f>
        <v>759.04</v>
      </c>
      <c r="I25" s="229"/>
      <c r="J25" s="221"/>
    </row>
    <row r="26" spans="1:11" ht="15.75" customHeight="1">
      <c r="A26" s="211">
        <v>17</v>
      </c>
      <c r="B26" s="220" t="s">
        <v>266</v>
      </c>
      <c r="C26" s="181">
        <v>7130200401</v>
      </c>
      <c r="D26" s="182" t="s">
        <v>267</v>
      </c>
      <c r="E26" s="119">
        <f>VLOOKUP(C26,'SOR RATE'!A:D,4,0)</f>
        <v>403.2</v>
      </c>
      <c r="F26" s="182">
        <v>2</v>
      </c>
      <c r="G26" s="119">
        <f>F26*E26</f>
        <v>806.4</v>
      </c>
      <c r="H26" s="119">
        <f>F26*E26</f>
        <v>806.4</v>
      </c>
      <c r="I26" s="229"/>
      <c r="J26" s="221"/>
    </row>
    <row r="27" spans="1:11" ht="46.5" customHeight="1">
      <c r="A27" s="211">
        <v>18</v>
      </c>
      <c r="B27" s="220" t="s">
        <v>268</v>
      </c>
      <c r="C27" s="230"/>
      <c r="D27" s="211" t="s">
        <v>269</v>
      </c>
      <c r="E27" s="231" t="s">
        <v>269</v>
      </c>
      <c r="F27" s="211" t="s">
        <v>269</v>
      </c>
      <c r="G27" s="231">
        <v>25000</v>
      </c>
      <c r="H27" s="231"/>
      <c r="I27" s="232"/>
      <c r="J27" s="221"/>
    </row>
    <row r="28" spans="1:11" ht="16.5" customHeight="1">
      <c r="A28" s="211">
        <v>19</v>
      </c>
      <c r="B28" s="234" t="s">
        <v>62</v>
      </c>
      <c r="C28" s="235"/>
      <c r="D28" s="236"/>
      <c r="E28" s="233"/>
      <c r="F28" s="233"/>
      <c r="G28" s="237">
        <f>SUM(G10:G27)</f>
        <v>1144897.0293399997</v>
      </c>
      <c r="H28" s="237">
        <f>SUM(H10:H27)</f>
        <v>1119897.0293399997</v>
      </c>
      <c r="I28" s="18"/>
      <c r="J28" s="238"/>
    </row>
    <row r="29" spans="1:11" ht="16.5" customHeight="1">
      <c r="A29" s="211">
        <v>20</v>
      </c>
      <c r="B29" s="234" t="s">
        <v>63</v>
      </c>
      <c r="C29" s="235"/>
      <c r="D29" s="239"/>
      <c r="E29" s="233"/>
      <c r="F29" s="240"/>
      <c r="G29" s="237">
        <f>G28/1.18</f>
        <v>970251.71977966081</v>
      </c>
      <c r="H29" s="237">
        <f>H28/1.18</f>
        <v>949065.2791016947</v>
      </c>
      <c r="I29" s="18"/>
      <c r="J29" s="238"/>
    </row>
    <row r="30" spans="1:11" ht="15.75" customHeight="1">
      <c r="A30" s="211">
        <v>21</v>
      </c>
      <c r="B30" s="241" t="s">
        <v>1828</v>
      </c>
      <c r="C30" s="242"/>
      <c r="D30" s="243"/>
      <c r="E30" s="227">
        <v>7.4999999999999997E-2</v>
      </c>
      <c r="F30" s="244"/>
      <c r="G30" s="245">
        <f>G29*E30</f>
        <v>72768.878983474555</v>
      </c>
      <c r="H30" s="245">
        <f>H29*E30</f>
        <v>71179.8959326271</v>
      </c>
      <c r="I30" s="851" t="s">
        <v>68</v>
      </c>
      <c r="J30" s="18"/>
    </row>
    <row r="31" spans="1:11" ht="15" customHeight="1">
      <c r="A31" s="211">
        <v>22</v>
      </c>
      <c r="B31" s="212" t="s">
        <v>270</v>
      </c>
      <c r="C31" s="246"/>
      <c r="D31" s="182" t="s">
        <v>15</v>
      </c>
      <c r="E31" s="247">
        <f>3150*1.037</f>
        <v>3266.5499999999997</v>
      </c>
      <c r="F31" s="227">
        <v>10</v>
      </c>
      <c r="G31" s="119">
        <f>E31*F31</f>
        <v>32665.499999999996</v>
      </c>
      <c r="H31" s="119">
        <f>E31*F31</f>
        <v>32665.499999999996</v>
      </c>
      <c r="I31" s="29"/>
      <c r="J31" s="29"/>
      <c r="K31" s="178"/>
    </row>
    <row r="32" spans="1:11" ht="28.5" customHeight="1">
      <c r="A32" s="211">
        <v>23</v>
      </c>
      <c r="B32" s="212" t="s">
        <v>271</v>
      </c>
      <c r="C32" s="248"/>
      <c r="D32" s="248"/>
      <c r="E32" s="249"/>
      <c r="F32" s="249"/>
      <c r="G32" s="250">
        <v>307375</v>
      </c>
      <c r="H32" s="245">
        <v>307375</v>
      </c>
      <c r="I32" s="232"/>
      <c r="J32" s="221"/>
    </row>
    <row r="33" spans="1:12" ht="32.25" customHeight="1">
      <c r="A33" s="211">
        <v>24</v>
      </c>
      <c r="B33" s="212" t="s">
        <v>272</v>
      </c>
      <c r="C33" s="212"/>
      <c r="D33" s="182" t="s">
        <v>273</v>
      </c>
      <c r="E33" s="119">
        <f>304.55*1.037</f>
        <v>315.81835000000001</v>
      </c>
      <c r="F33" s="251">
        <f>12+0.216*2</f>
        <v>12.432</v>
      </c>
      <c r="G33" s="245">
        <f>E33*F33</f>
        <v>3926.2537272000004</v>
      </c>
      <c r="H33" s="245">
        <f>E33*F33</f>
        <v>3926.2537272000004</v>
      </c>
      <c r="I33" s="252"/>
      <c r="J33" s="253"/>
    </row>
    <row r="34" spans="1:12" ht="24" customHeight="1">
      <c r="A34" s="857">
        <v>25</v>
      </c>
      <c r="B34" s="212" t="s">
        <v>1829</v>
      </c>
      <c r="C34" s="212"/>
      <c r="D34" s="857"/>
      <c r="E34" s="119"/>
      <c r="F34" s="251">
        <v>0.15</v>
      </c>
      <c r="G34" s="245">
        <f>(G29+G32+G33)*0.15</f>
        <v>192232.94602602912</v>
      </c>
      <c r="H34" s="245">
        <f>(H29+H32+H33)*0.15</f>
        <v>189054.97992433418</v>
      </c>
      <c r="I34" s="851" t="s">
        <v>1815</v>
      </c>
      <c r="J34" s="253"/>
    </row>
    <row r="35" spans="1:12" ht="18" customHeight="1">
      <c r="A35" s="182">
        <v>26</v>
      </c>
      <c r="B35" s="617" t="s">
        <v>1816</v>
      </c>
      <c r="C35" s="248"/>
      <c r="D35" s="248"/>
      <c r="E35" s="182"/>
      <c r="F35" s="249"/>
      <c r="G35" s="245"/>
      <c r="H35" s="245"/>
      <c r="I35" s="851" t="s">
        <v>68</v>
      </c>
      <c r="J35" s="178"/>
    </row>
    <row r="36" spans="1:12" s="3" customFormat="1" ht="19.5" customHeight="1">
      <c r="A36" s="286" t="s">
        <v>69</v>
      </c>
      <c r="B36" s="285" t="s">
        <v>1830</v>
      </c>
      <c r="C36" s="614"/>
      <c r="D36" s="615"/>
      <c r="E36" s="289"/>
      <c r="F36" s="289">
        <v>0.02</v>
      </c>
      <c r="G36" s="616">
        <f>G29*F36</f>
        <v>19405.034395593215</v>
      </c>
      <c r="H36" s="616">
        <f>H29*F36</f>
        <v>18981.305582033896</v>
      </c>
      <c r="I36" s="851" t="s">
        <v>1815</v>
      </c>
    </row>
    <row r="37" spans="1:12" s="3" customFormat="1" ht="19.5" customHeight="1">
      <c r="A37" s="286" t="s">
        <v>71</v>
      </c>
      <c r="B37" s="285" t="s">
        <v>1831</v>
      </c>
      <c r="C37" s="286"/>
      <c r="D37" s="287"/>
      <c r="E37" s="292"/>
      <c r="F37" s="292">
        <v>0.03</v>
      </c>
      <c r="G37" s="313">
        <f>G29*F37</f>
        <v>29107.551593389824</v>
      </c>
      <c r="H37" s="616">
        <f>H29*F37</f>
        <v>28471.958373050838</v>
      </c>
      <c r="I37" s="851" t="s">
        <v>1815</v>
      </c>
    </row>
    <row r="38" spans="1:12" s="3" customFormat="1" ht="19.5" customHeight="1">
      <c r="A38" s="286" t="s">
        <v>72</v>
      </c>
      <c r="B38" s="285" t="s">
        <v>1832</v>
      </c>
      <c r="C38" s="286"/>
      <c r="D38" s="287"/>
      <c r="E38" s="292"/>
      <c r="F38" s="292">
        <v>0.04</v>
      </c>
      <c r="G38" s="313">
        <f>G29*F38</f>
        <v>38810.06879118643</v>
      </c>
      <c r="H38" s="616">
        <f>H29*F38</f>
        <v>37962.611164067792</v>
      </c>
      <c r="I38" s="851" t="s">
        <v>1815</v>
      </c>
    </row>
    <row r="39" spans="1:12" ht="46.5" customHeight="1">
      <c r="A39" s="290">
        <v>27</v>
      </c>
      <c r="B39" s="285" t="s">
        <v>1833</v>
      </c>
      <c r="C39" s="611"/>
      <c r="D39" s="611"/>
      <c r="E39" s="612"/>
      <c r="F39" s="612"/>
      <c r="G39" s="313">
        <f>(G29+G30+G31+G32+G33+G36)*0.125</f>
        <v>175799.04836074106</v>
      </c>
      <c r="H39" s="313">
        <f>(H29+H30+H31+H32+H33+H36)*0.125</f>
        <v>172899.15429294447</v>
      </c>
      <c r="I39" s="851" t="s">
        <v>68</v>
      </c>
      <c r="J39" s="178"/>
    </row>
    <row r="40" spans="1:12" ht="30">
      <c r="A40" s="233">
        <v>28</v>
      </c>
      <c r="B40" s="254" t="s">
        <v>1865</v>
      </c>
      <c r="C40" s="248"/>
      <c r="D40" s="248"/>
      <c r="E40" s="249"/>
      <c r="F40" s="249"/>
      <c r="G40" s="255">
        <f>G29+G30+G31+G32+G33+G34+G36+G39</f>
        <v>1774424.3812726985</v>
      </c>
      <c r="H40" s="255">
        <f>H29+H30+H31+H32+H33+H34+H36+H39</f>
        <v>1745147.3685608343</v>
      </c>
      <c r="I40" s="851" t="s">
        <v>68</v>
      </c>
      <c r="J40" s="178"/>
    </row>
    <row r="41" spans="1:12" ht="17.25" customHeight="1">
      <c r="A41" s="182">
        <v>29</v>
      </c>
      <c r="B41" s="241" t="s">
        <v>1858</v>
      </c>
      <c r="C41" s="248"/>
      <c r="D41" s="248"/>
      <c r="E41" s="182">
        <v>0.09</v>
      </c>
      <c r="F41" s="249"/>
      <c r="G41" s="245">
        <f>G40*E41</f>
        <v>159698.19431454287</v>
      </c>
      <c r="H41" s="245">
        <f>H40*E41</f>
        <v>157063.26317047508</v>
      </c>
      <c r="I41" s="219"/>
      <c r="J41" s="178"/>
    </row>
    <row r="42" spans="1:12" ht="17.25" customHeight="1">
      <c r="A42" s="182">
        <v>30</v>
      </c>
      <c r="B42" s="241" t="s">
        <v>1859</v>
      </c>
      <c r="C42" s="248"/>
      <c r="D42" s="248"/>
      <c r="E42" s="182">
        <v>0.09</v>
      </c>
      <c r="F42" s="249"/>
      <c r="G42" s="245">
        <f>G40*E42</f>
        <v>159698.19431454287</v>
      </c>
      <c r="H42" s="245">
        <f>H40*E42</f>
        <v>157063.26317047508</v>
      </c>
      <c r="I42" s="256"/>
      <c r="J42" s="178"/>
    </row>
    <row r="43" spans="1:12" ht="48.75" customHeight="1">
      <c r="A43" s="1021">
        <v>31</v>
      </c>
      <c r="B43" s="1039" t="s">
        <v>1837</v>
      </c>
      <c r="C43" s="258" t="s">
        <v>269</v>
      </c>
      <c r="D43" s="857" t="s">
        <v>269</v>
      </c>
      <c r="E43" s="857" t="s">
        <v>269</v>
      </c>
      <c r="F43" s="857" t="s">
        <v>269</v>
      </c>
      <c r="G43" s="915">
        <v>250000</v>
      </c>
      <c r="H43" s="245"/>
      <c r="I43" s="185"/>
      <c r="K43" s="257"/>
      <c r="L43" s="257"/>
    </row>
    <row r="44" spans="1:12" ht="48.75" customHeight="1">
      <c r="A44" s="1023"/>
      <c r="B44" s="1040"/>
      <c r="C44" s="258" t="s">
        <v>269</v>
      </c>
      <c r="D44" s="182" t="s">
        <v>269</v>
      </c>
      <c r="E44" s="857" t="s">
        <v>269</v>
      </c>
      <c r="F44" s="857" t="s">
        <v>269</v>
      </c>
      <c r="G44" s="245"/>
      <c r="H44" s="915">
        <v>250000</v>
      </c>
      <c r="I44" s="185"/>
      <c r="K44" s="257"/>
      <c r="L44" s="257"/>
    </row>
    <row r="45" spans="1:12" ht="37.5" customHeight="1">
      <c r="A45" s="182">
        <v>32</v>
      </c>
      <c r="B45" s="241" t="s">
        <v>1866</v>
      </c>
      <c r="C45" s="248"/>
      <c r="D45" s="248"/>
      <c r="E45" s="249"/>
      <c r="F45" s="249"/>
      <c r="G45" s="245">
        <f>G40+G41+G42+G43</f>
        <v>2343820.7699017841</v>
      </c>
      <c r="H45" s="245">
        <f>H40+H41+H42+H44</f>
        <v>2309273.8949017846</v>
      </c>
    </row>
    <row r="46" spans="1:12" ht="21" customHeight="1">
      <c r="A46" s="633">
        <v>33</v>
      </c>
      <c r="B46" s="254" t="s">
        <v>79</v>
      </c>
      <c r="C46" s="248"/>
      <c r="D46" s="248"/>
      <c r="E46" s="249"/>
      <c r="F46" s="249"/>
      <c r="G46" s="255">
        <f>ROUND(G45,0)</f>
        <v>2343821</v>
      </c>
      <c r="H46" s="255">
        <f>ROUND(H45,0)</f>
        <v>2309274</v>
      </c>
    </row>
    <row r="47" spans="1:12" ht="12" customHeight="1">
      <c r="A47" s="259"/>
      <c r="B47" s="259"/>
      <c r="C47" s="259"/>
      <c r="D47" s="259"/>
      <c r="E47" s="259"/>
      <c r="F47" s="259"/>
      <c r="G47" s="259"/>
      <c r="H47" s="259"/>
    </row>
    <row r="48" spans="1:12" ht="17.25" customHeight="1">
      <c r="A48" s="259" t="s">
        <v>274</v>
      </c>
      <c r="B48" s="217" t="s">
        <v>275</v>
      </c>
      <c r="C48" s="259"/>
      <c r="D48" s="259"/>
      <c r="E48" s="259"/>
      <c r="F48" s="259"/>
      <c r="G48" s="259"/>
      <c r="H48" s="259"/>
    </row>
    <row r="49" spans="1:8" ht="18" customHeight="1">
      <c r="A49" s="259" t="s">
        <v>276</v>
      </c>
      <c r="B49" s="217" t="s">
        <v>277</v>
      </c>
      <c r="C49" s="259"/>
      <c r="D49" s="259"/>
      <c r="E49" s="259"/>
      <c r="F49" s="259"/>
      <c r="G49" s="259"/>
      <c r="H49" s="259"/>
    </row>
    <row r="50" spans="1:8" ht="32.25" customHeight="1">
      <c r="A50" s="259"/>
      <c r="B50" s="1041" t="s">
        <v>278</v>
      </c>
      <c r="C50" s="1041"/>
      <c r="D50" s="1041"/>
      <c r="E50" s="1041"/>
      <c r="F50" s="1041"/>
      <c r="G50" s="256"/>
      <c r="H50" s="259"/>
    </row>
    <row r="51" spans="1:8" ht="32.25" customHeight="1">
      <c r="A51" s="821" t="s">
        <v>279</v>
      </c>
      <c r="B51" s="1041" t="s">
        <v>280</v>
      </c>
      <c r="C51" s="1041"/>
      <c r="D51" s="1041"/>
      <c r="E51" s="1041"/>
      <c r="F51" s="1041"/>
      <c r="G51" s="202"/>
      <c r="H51" s="202"/>
    </row>
    <row r="52" spans="1:8" ht="15">
      <c r="A52" s="972" t="s">
        <v>80</v>
      </c>
      <c r="B52" s="972"/>
      <c r="C52" s="641"/>
      <c r="D52" s="642"/>
      <c r="E52" s="252"/>
      <c r="F52" s="252"/>
      <c r="G52" s="252"/>
      <c r="H52" s="252"/>
    </row>
    <row r="53" spans="1:8" ht="30" customHeight="1">
      <c r="A53" s="916">
        <v>1</v>
      </c>
      <c r="B53" s="973" t="s">
        <v>81</v>
      </c>
      <c r="C53" s="973"/>
      <c r="D53" s="973"/>
      <c r="E53" s="973"/>
      <c r="F53" s="973"/>
      <c r="G53" s="973"/>
      <c r="H53" s="973"/>
    </row>
    <row r="54" spans="1:8" ht="14.25">
      <c r="A54" s="641">
        <v>2</v>
      </c>
      <c r="B54" s="966" t="s">
        <v>83</v>
      </c>
      <c r="C54" s="966"/>
      <c r="D54" s="966"/>
      <c r="E54" s="966"/>
      <c r="F54" s="966"/>
      <c r="G54" s="966"/>
      <c r="H54" s="966"/>
    </row>
    <row r="55" spans="1:8" ht="14.25">
      <c r="A55" s="917">
        <v>3</v>
      </c>
      <c r="B55" s="966" t="s">
        <v>1927</v>
      </c>
      <c r="C55" s="966"/>
      <c r="D55" s="966"/>
      <c r="E55" s="966"/>
      <c r="F55" s="966"/>
      <c r="G55" s="966"/>
      <c r="H55" s="966"/>
    </row>
    <row r="56" spans="1:8" ht="14.25">
      <c r="A56" s="259"/>
      <c r="B56" s="219"/>
      <c r="C56" s="259"/>
      <c r="D56" s="259"/>
      <c r="E56" s="259"/>
      <c r="F56" s="259"/>
      <c r="G56" s="259"/>
      <c r="H56" s="259"/>
    </row>
  </sheetData>
  <mergeCells count="16">
    <mergeCell ref="B1:E1"/>
    <mergeCell ref="B3:G3"/>
    <mergeCell ref="A7:A8"/>
    <mergeCell ref="B7:B8"/>
    <mergeCell ref="C7:C8"/>
    <mergeCell ref="D7:D8"/>
    <mergeCell ref="E7:E8"/>
    <mergeCell ref="F7:F8"/>
    <mergeCell ref="B43:B44"/>
    <mergeCell ref="B55:H55"/>
    <mergeCell ref="B50:F50"/>
    <mergeCell ref="B51:F51"/>
    <mergeCell ref="A52:B52"/>
    <mergeCell ref="B53:H53"/>
    <mergeCell ref="B54:H54"/>
    <mergeCell ref="A43:A44"/>
  </mergeCells>
  <conditionalFormatting sqref="B28">
    <cfRule type="cellIs" dxfId="11" priority="2" stopIfTrue="1" operator="equal">
      <formula>"?"</formula>
    </cfRule>
  </conditionalFormatting>
  <conditionalFormatting sqref="B29">
    <cfRule type="cellIs" dxfId="10" priority="1" stopIfTrue="1" operator="equal">
      <formula>"?"</formula>
    </cfRule>
  </conditionalFormatting>
  <pageMargins left="0.11811023622047245" right="0.11811023622047245" top="0.15748031496062992" bottom="0.15748031496062992" header="0.31496062992125984" footer="0.31496062992125984"/>
  <pageSetup paperSize="9" scale="85"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workbookViewId="0">
      <pane xSplit="3" ySplit="9" topLeftCell="D27" activePane="bottomRight" state="frozen"/>
      <selection pane="topRight" activeCell="D1" sqref="D1"/>
      <selection pane="bottomLeft" activeCell="A10" sqref="A10"/>
      <selection pane="bottomRight" activeCell="B28" sqref="B28"/>
    </sheetView>
  </sheetViews>
  <sheetFormatPr defaultRowHeight="12.75"/>
  <cols>
    <col min="1" max="1" width="4.5703125" style="175" customWidth="1"/>
    <col min="2" max="2" width="44.140625" style="175" customWidth="1"/>
    <col min="3" max="3" width="12.28515625" style="175" customWidth="1"/>
    <col min="4" max="4" width="5.5703125" style="175" customWidth="1"/>
    <col min="5" max="5" width="9.7109375" style="175" customWidth="1"/>
    <col min="6" max="6" width="5.5703125" style="175" customWidth="1"/>
    <col min="7" max="7" width="14.42578125" style="175" customWidth="1"/>
    <col min="8" max="8" width="14.28515625" style="175" customWidth="1"/>
    <col min="9" max="9" width="19.5703125" style="175" customWidth="1"/>
    <col min="10" max="10" width="13.85546875" style="175" customWidth="1"/>
    <col min="11" max="255" width="9.140625" style="175"/>
    <col min="256" max="256" width="4.5703125" style="175" customWidth="1"/>
    <col min="257" max="257" width="44.140625" style="175" customWidth="1"/>
    <col min="258" max="258" width="11.5703125" style="175" customWidth="1"/>
    <col min="259" max="259" width="5.5703125" style="175" customWidth="1"/>
    <col min="260" max="260" width="9.7109375" style="175" customWidth="1"/>
    <col min="261" max="261" width="5.5703125" style="175" customWidth="1"/>
    <col min="262" max="262" width="13.85546875" style="175" customWidth="1"/>
    <col min="263" max="263" width="14.28515625" style="175" customWidth="1"/>
    <col min="264" max="264" width="20" style="175" customWidth="1"/>
    <col min="265" max="265" width="13.5703125" style="175" customWidth="1"/>
    <col min="266" max="266" width="13.85546875" style="175" customWidth="1"/>
    <col min="267" max="511" width="9.140625" style="175"/>
    <col min="512" max="512" width="4.5703125" style="175" customWidth="1"/>
    <col min="513" max="513" width="44.140625" style="175" customWidth="1"/>
    <col min="514" max="514" width="11.5703125" style="175" customWidth="1"/>
    <col min="515" max="515" width="5.5703125" style="175" customWidth="1"/>
    <col min="516" max="516" width="9.7109375" style="175" customWidth="1"/>
    <col min="517" max="517" width="5.5703125" style="175" customWidth="1"/>
    <col min="518" max="518" width="13.85546875" style="175" customWidth="1"/>
    <col min="519" max="519" width="14.28515625" style="175" customWidth="1"/>
    <col min="520" max="520" width="20" style="175" customWidth="1"/>
    <col min="521" max="521" width="13.5703125" style="175" customWidth="1"/>
    <col min="522" max="522" width="13.85546875" style="175" customWidth="1"/>
    <col min="523" max="767" width="9.140625" style="175"/>
    <col min="768" max="768" width="4.5703125" style="175" customWidth="1"/>
    <col min="769" max="769" width="44.140625" style="175" customWidth="1"/>
    <col min="770" max="770" width="11.5703125" style="175" customWidth="1"/>
    <col min="771" max="771" width="5.5703125" style="175" customWidth="1"/>
    <col min="772" max="772" width="9.7109375" style="175" customWidth="1"/>
    <col min="773" max="773" width="5.5703125" style="175" customWidth="1"/>
    <col min="774" max="774" width="13.85546875" style="175" customWidth="1"/>
    <col min="775" max="775" width="14.28515625" style="175" customWidth="1"/>
    <col min="776" max="776" width="20" style="175" customWidth="1"/>
    <col min="777" max="777" width="13.5703125" style="175" customWidth="1"/>
    <col min="778" max="778" width="13.85546875" style="175" customWidth="1"/>
    <col min="779" max="1023" width="9.140625" style="175"/>
    <col min="1024" max="1024" width="4.5703125" style="175" customWidth="1"/>
    <col min="1025" max="1025" width="44.140625" style="175" customWidth="1"/>
    <col min="1026" max="1026" width="11.5703125" style="175" customWidth="1"/>
    <col min="1027" max="1027" width="5.5703125" style="175" customWidth="1"/>
    <col min="1028" max="1028" width="9.7109375" style="175" customWidth="1"/>
    <col min="1029" max="1029" width="5.5703125" style="175" customWidth="1"/>
    <col min="1030" max="1030" width="13.85546875" style="175" customWidth="1"/>
    <col min="1031" max="1031" width="14.28515625" style="175" customWidth="1"/>
    <col min="1032" max="1032" width="20" style="175" customWidth="1"/>
    <col min="1033" max="1033" width="13.5703125" style="175" customWidth="1"/>
    <col min="1034" max="1034" width="13.85546875" style="175" customWidth="1"/>
    <col min="1035" max="1279" width="9.140625" style="175"/>
    <col min="1280" max="1280" width="4.5703125" style="175" customWidth="1"/>
    <col min="1281" max="1281" width="44.140625" style="175" customWidth="1"/>
    <col min="1282" max="1282" width="11.5703125" style="175" customWidth="1"/>
    <col min="1283" max="1283" width="5.5703125" style="175" customWidth="1"/>
    <col min="1284" max="1284" width="9.7109375" style="175" customWidth="1"/>
    <col min="1285" max="1285" width="5.5703125" style="175" customWidth="1"/>
    <col min="1286" max="1286" width="13.85546875" style="175" customWidth="1"/>
    <col min="1287" max="1287" width="14.28515625" style="175" customWidth="1"/>
    <col min="1288" max="1288" width="20" style="175" customWidth="1"/>
    <col min="1289" max="1289" width="13.5703125" style="175" customWidth="1"/>
    <col min="1290" max="1290" width="13.85546875" style="175" customWidth="1"/>
    <col min="1291" max="1535" width="9.140625" style="175"/>
    <col min="1536" max="1536" width="4.5703125" style="175" customWidth="1"/>
    <col min="1537" max="1537" width="44.140625" style="175" customWidth="1"/>
    <col min="1538" max="1538" width="11.5703125" style="175" customWidth="1"/>
    <col min="1539" max="1539" width="5.5703125" style="175" customWidth="1"/>
    <col min="1540" max="1540" width="9.7109375" style="175" customWidth="1"/>
    <col min="1541" max="1541" width="5.5703125" style="175" customWidth="1"/>
    <col min="1542" max="1542" width="13.85546875" style="175" customWidth="1"/>
    <col min="1543" max="1543" width="14.28515625" style="175" customWidth="1"/>
    <col min="1544" max="1544" width="20" style="175" customWidth="1"/>
    <col min="1545" max="1545" width="13.5703125" style="175" customWidth="1"/>
    <col min="1546" max="1546" width="13.85546875" style="175" customWidth="1"/>
    <col min="1547" max="1791" width="9.140625" style="175"/>
    <col min="1792" max="1792" width="4.5703125" style="175" customWidth="1"/>
    <col min="1793" max="1793" width="44.140625" style="175" customWidth="1"/>
    <col min="1794" max="1794" width="11.5703125" style="175" customWidth="1"/>
    <col min="1795" max="1795" width="5.5703125" style="175" customWidth="1"/>
    <col min="1796" max="1796" width="9.7109375" style="175" customWidth="1"/>
    <col min="1797" max="1797" width="5.5703125" style="175" customWidth="1"/>
    <col min="1798" max="1798" width="13.85546875" style="175" customWidth="1"/>
    <col min="1799" max="1799" width="14.28515625" style="175" customWidth="1"/>
    <col min="1800" max="1800" width="20" style="175" customWidth="1"/>
    <col min="1801" max="1801" width="13.5703125" style="175" customWidth="1"/>
    <col min="1802" max="1802" width="13.85546875" style="175" customWidth="1"/>
    <col min="1803" max="2047" width="9.140625" style="175"/>
    <col min="2048" max="2048" width="4.5703125" style="175" customWidth="1"/>
    <col min="2049" max="2049" width="44.140625" style="175" customWidth="1"/>
    <col min="2050" max="2050" width="11.5703125" style="175" customWidth="1"/>
    <col min="2051" max="2051" width="5.5703125" style="175" customWidth="1"/>
    <col min="2052" max="2052" width="9.7109375" style="175" customWidth="1"/>
    <col min="2053" max="2053" width="5.5703125" style="175" customWidth="1"/>
    <col min="2054" max="2054" width="13.85546875" style="175" customWidth="1"/>
    <col min="2055" max="2055" width="14.28515625" style="175" customWidth="1"/>
    <col min="2056" max="2056" width="20" style="175" customWidth="1"/>
    <col min="2057" max="2057" width="13.5703125" style="175" customWidth="1"/>
    <col min="2058" max="2058" width="13.85546875" style="175" customWidth="1"/>
    <col min="2059" max="2303" width="9.140625" style="175"/>
    <col min="2304" max="2304" width="4.5703125" style="175" customWidth="1"/>
    <col min="2305" max="2305" width="44.140625" style="175" customWidth="1"/>
    <col min="2306" max="2306" width="11.5703125" style="175" customWidth="1"/>
    <col min="2307" max="2307" width="5.5703125" style="175" customWidth="1"/>
    <col min="2308" max="2308" width="9.7109375" style="175" customWidth="1"/>
    <col min="2309" max="2309" width="5.5703125" style="175" customWidth="1"/>
    <col min="2310" max="2310" width="13.85546875" style="175" customWidth="1"/>
    <col min="2311" max="2311" width="14.28515625" style="175" customWidth="1"/>
    <col min="2312" max="2312" width="20" style="175" customWidth="1"/>
    <col min="2313" max="2313" width="13.5703125" style="175" customWidth="1"/>
    <col min="2314" max="2314" width="13.85546875" style="175" customWidth="1"/>
    <col min="2315" max="2559" width="9.140625" style="175"/>
    <col min="2560" max="2560" width="4.5703125" style="175" customWidth="1"/>
    <col min="2561" max="2561" width="44.140625" style="175" customWidth="1"/>
    <col min="2562" max="2562" width="11.5703125" style="175" customWidth="1"/>
    <col min="2563" max="2563" width="5.5703125" style="175" customWidth="1"/>
    <col min="2564" max="2564" width="9.7109375" style="175" customWidth="1"/>
    <col min="2565" max="2565" width="5.5703125" style="175" customWidth="1"/>
    <col min="2566" max="2566" width="13.85546875" style="175" customWidth="1"/>
    <col min="2567" max="2567" width="14.28515625" style="175" customWidth="1"/>
    <col min="2568" max="2568" width="20" style="175" customWidth="1"/>
    <col min="2569" max="2569" width="13.5703125" style="175" customWidth="1"/>
    <col min="2570" max="2570" width="13.85546875" style="175" customWidth="1"/>
    <col min="2571" max="2815" width="9.140625" style="175"/>
    <col min="2816" max="2816" width="4.5703125" style="175" customWidth="1"/>
    <col min="2817" max="2817" width="44.140625" style="175" customWidth="1"/>
    <col min="2818" max="2818" width="11.5703125" style="175" customWidth="1"/>
    <col min="2819" max="2819" width="5.5703125" style="175" customWidth="1"/>
    <col min="2820" max="2820" width="9.7109375" style="175" customWidth="1"/>
    <col min="2821" max="2821" width="5.5703125" style="175" customWidth="1"/>
    <col min="2822" max="2822" width="13.85546875" style="175" customWidth="1"/>
    <col min="2823" max="2823" width="14.28515625" style="175" customWidth="1"/>
    <col min="2824" max="2824" width="20" style="175" customWidth="1"/>
    <col min="2825" max="2825" width="13.5703125" style="175" customWidth="1"/>
    <col min="2826" max="2826" width="13.85546875" style="175" customWidth="1"/>
    <col min="2827" max="3071" width="9.140625" style="175"/>
    <col min="3072" max="3072" width="4.5703125" style="175" customWidth="1"/>
    <col min="3073" max="3073" width="44.140625" style="175" customWidth="1"/>
    <col min="3074" max="3074" width="11.5703125" style="175" customWidth="1"/>
    <col min="3075" max="3075" width="5.5703125" style="175" customWidth="1"/>
    <col min="3076" max="3076" width="9.7109375" style="175" customWidth="1"/>
    <col min="3077" max="3077" width="5.5703125" style="175" customWidth="1"/>
    <col min="3078" max="3078" width="13.85546875" style="175" customWidth="1"/>
    <col min="3079" max="3079" width="14.28515625" style="175" customWidth="1"/>
    <col min="3080" max="3080" width="20" style="175" customWidth="1"/>
    <col min="3081" max="3081" width="13.5703125" style="175" customWidth="1"/>
    <col min="3082" max="3082" width="13.85546875" style="175" customWidth="1"/>
    <col min="3083" max="3327" width="9.140625" style="175"/>
    <col min="3328" max="3328" width="4.5703125" style="175" customWidth="1"/>
    <col min="3329" max="3329" width="44.140625" style="175" customWidth="1"/>
    <col min="3330" max="3330" width="11.5703125" style="175" customWidth="1"/>
    <col min="3331" max="3331" width="5.5703125" style="175" customWidth="1"/>
    <col min="3332" max="3332" width="9.7109375" style="175" customWidth="1"/>
    <col min="3333" max="3333" width="5.5703125" style="175" customWidth="1"/>
    <col min="3334" max="3334" width="13.85546875" style="175" customWidth="1"/>
    <col min="3335" max="3335" width="14.28515625" style="175" customWidth="1"/>
    <col min="3336" max="3336" width="20" style="175" customWidth="1"/>
    <col min="3337" max="3337" width="13.5703125" style="175" customWidth="1"/>
    <col min="3338" max="3338" width="13.85546875" style="175" customWidth="1"/>
    <col min="3339" max="3583" width="9.140625" style="175"/>
    <col min="3584" max="3584" width="4.5703125" style="175" customWidth="1"/>
    <col min="3585" max="3585" width="44.140625" style="175" customWidth="1"/>
    <col min="3586" max="3586" width="11.5703125" style="175" customWidth="1"/>
    <col min="3587" max="3587" width="5.5703125" style="175" customWidth="1"/>
    <col min="3588" max="3588" width="9.7109375" style="175" customWidth="1"/>
    <col min="3589" max="3589" width="5.5703125" style="175" customWidth="1"/>
    <col min="3590" max="3590" width="13.85546875" style="175" customWidth="1"/>
    <col min="3591" max="3591" width="14.28515625" style="175" customWidth="1"/>
    <col min="3592" max="3592" width="20" style="175" customWidth="1"/>
    <col min="3593" max="3593" width="13.5703125" style="175" customWidth="1"/>
    <col min="3594" max="3594" width="13.85546875" style="175" customWidth="1"/>
    <col min="3595" max="3839" width="9.140625" style="175"/>
    <col min="3840" max="3840" width="4.5703125" style="175" customWidth="1"/>
    <col min="3841" max="3841" width="44.140625" style="175" customWidth="1"/>
    <col min="3842" max="3842" width="11.5703125" style="175" customWidth="1"/>
    <col min="3843" max="3843" width="5.5703125" style="175" customWidth="1"/>
    <col min="3844" max="3844" width="9.7109375" style="175" customWidth="1"/>
    <col min="3845" max="3845" width="5.5703125" style="175" customWidth="1"/>
    <col min="3846" max="3846" width="13.85546875" style="175" customWidth="1"/>
    <col min="3847" max="3847" width="14.28515625" style="175" customWidth="1"/>
    <col min="3848" max="3848" width="20" style="175" customWidth="1"/>
    <col min="3849" max="3849" width="13.5703125" style="175" customWidth="1"/>
    <col min="3850" max="3850" width="13.85546875" style="175" customWidth="1"/>
    <col min="3851" max="4095" width="9.140625" style="175"/>
    <col min="4096" max="4096" width="4.5703125" style="175" customWidth="1"/>
    <col min="4097" max="4097" width="44.140625" style="175" customWidth="1"/>
    <col min="4098" max="4098" width="11.5703125" style="175" customWidth="1"/>
    <col min="4099" max="4099" width="5.5703125" style="175" customWidth="1"/>
    <col min="4100" max="4100" width="9.7109375" style="175" customWidth="1"/>
    <col min="4101" max="4101" width="5.5703125" style="175" customWidth="1"/>
    <col min="4102" max="4102" width="13.85546875" style="175" customWidth="1"/>
    <col min="4103" max="4103" width="14.28515625" style="175" customWidth="1"/>
    <col min="4104" max="4104" width="20" style="175" customWidth="1"/>
    <col min="4105" max="4105" width="13.5703125" style="175" customWidth="1"/>
    <col min="4106" max="4106" width="13.85546875" style="175" customWidth="1"/>
    <col min="4107" max="4351" width="9.140625" style="175"/>
    <col min="4352" max="4352" width="4.5703125" style="175" customWidth="1"/>
    <col min="4353" max="4353" width="44.140625" style="175" customWidth="1"/>
    <col min="4354" max="4354" width="11.5703125" style="175" customWidth="1"/>
    <col min="4355" max="4355" width="5.5703125" style="175" customWidth="1"/>
    <col min="4356" max="4356" width="9.7109375" style="175" customWidth="1"/>
    <col min="4357" max="4357" width="5.5703125" style="175" customWidth="1"/>
    <col min="4358" max="4358" width="13.85546875" style="175" customWidth="1"/>
    <col min="4359" max="4359" width="14.28515625" style="175" customWidth="1"/>
    <col min="4360" max="4360" width="20" style="175" customWidth="1"/>
    <col min="4361" max="4361" width="13.5703125" style="175" customWidth="1"/>
    <col min="4362" max="4362" width="13.85546875" style="175" customWidth="1"/>
    <col min="4363" max="4607" width="9.140625" style="175"/>
    <col min="4608" max="4608" width="4.5703125" style="175" customWidth="1"/>
    <col min="4609" max="4609" width="44.140625" style="175" customWidth="1"/>
    <col min="4610" max="4610" width="11.5703125" style="175" customWidth="1"/>
    <col min="4611" max="4611" width="5.5703125" style="175" customWidth="1"/>
    <col min="4612" max="4612" width="9.7109375" style="175" customWidth="1"/>
    <col min="4613" max="4613" width="5.5703125" style="175" customWidth="1"/>
    <col min="4614" max="4614" width="13.85546875" style="175" customWidth="1"/>
    <col min="4615" max="4615" width="14.28515625" style="175" customWidth="1"/>
    <col min="4616" max="4616" width="20" style="175" customWidth="1"/>
    <col min="4617" max="4617" width="13.5703125" style="175" customWidth="1"/>
    <col min="4618" max="4618" width="13.85546875" style="175" customWidth="1"/>
    <col min="4619" max="4863" width="9.140625" style="175"/>
    <col min="4864" max="4864" width="4.5703125" style="175" customWidth="1"/>
    <col min="4865" max="4865" width="44.140625" style="175" customWidth="1"/>
    <col min="4866" max="4866" width="11.5703125" style="175" customWidth="1"/>
    <col min="4867" max="4867" width="5.5703125" style="175" customWidth="1"/>
    <col min="4868" max="4868" width="9.7109375" style="175" customWidth="1"/>
    <col min="4869" max="4869" width="5.5703125" style="175" customWidth="1"/>
    <col min="4870" max="4870" width="13.85546875" style="175" customWidth="1"/>
    <col min="4871" max="4871" width="14.28515625" style="175" customWidth="1"/>
    <col min="4872" max="4872" width="20" style="175" customWidth="1"/>
    <col min="4873" max="4873" width="13.5703125" style="175" customWidth="1"/>
    <col min="4874" max="4874" width="13.85546875" style="175" customWidth="1"/>
    <col min="4875" max="5119" width="9.140625" style="175"/>
    <col min="5120" max="5120" width="4.5703125" style="175" customWidth="1"/>
    <col min="5121" max="5121" width="44.140625" style="175" customWidth="1"/>
    <col min="5122" max="5122" width="11.5703125" style="175" customWidth="1"/>
    <col min="5123" max="5123" width="5.5703125" style="175" customWidth="1"/>
    <col min="5124" max="5124" width="9.7109375" style="175" customWidth="1"/>
    <col min="5125" max="5125" width="5.5703125" style="175" customWidth="1"/>
    <col min="5126" max="5126" width="13.85546875" style="175" customWidth="1"/>
    <col min="5127" max="5127" width="14.28515625" style="175" customWidth="1"/>
    <col min="5128" max="5128" width="20" style="175" customWidth="1"/>
    <col min="5129" max="5129" width="13.5703125" style="175" customWidth="1"/>
    <col min="5130" max="5130" width="13.85546875" style="175" customWidth="1"/>
    <col min="5131" max="5375" width="9.140625" style="175"/>
    <col min="5376" max="5376" width="4.5703125" style="175" customWidth="1"/>
    <col min="5377" max="5377" width="44.140625" style="175" customWidth="1"/>
    <col min="5378" max="5378" width="11.5703125" style="175" customWidth="1"/>
    <col min="5379" max="5379" width="5.5703125" style="175" customWidth="1"/>
    <col min="5380" max="5380" width="9.7109375" style="175" customWidth="1"/>
    <col min="5381" max="5381" width="5.5703125" style="175" customWidth="1"/>
    <col min="5382" max="5382" width="13.85546875" style="175" customWidth="1"/>
    <col min="5383" max="5383" width="14.28515625" style="175" customWidth="1"/>
    <col min="5384" max="5384" width="20" style="175" customWidth="1"/>
    <col min="5385" max="5385" width="13.5703125" style="175" customWidth="1"/>
    <col min="5386" max="5386" width="13.85546875" style="175" customWidth="1"/>
    <col min="5387" max="5631" width="9.140625" style="175"/>
    <col min="5632" max="5632" width="4.5703125" style="175" customWidth="1"/>
    <col min="5633" max="5633" width="44.140625" style="175" customWidth="1"/>
    <col min="5634" max="5634" width="11.5703125" style="175" customWidth="1"/>
    <col min="5635" max="5635" width="5.5703125" style="175" customWidth="1"/>
    <col min="5636" max="5636" width="9.7109375" style="175" customWidth="1"/>
    <col min="5637" max="5637" width="5.5703125" style="175" customWidth="1"/>
    <col min="5638" max="5638" width="13.85546875" style="175" customWidth="1"/>
    <col min="5639" max="5639" width="14.28515625" style="175" customWidth="1"/>
    <col min="5640" max="5640" width="20" style="175" customWidth="1"/>
    <col min="5641" max="5641" width="13.5703125" style="175" customWidth="1"/>
    <col min="5642" max="5642" width="13.85546875" style="175" customWidth="1"/>
    <col min="5643" max="5887" width="9.140625" style="175"/>
    <col min="5888" max="5888" width="4.5703125" style="175" customWidth="1"/>
    <col min="5889" max="5889" width="44.140625" style="175" customWidth="1"/>
    <col min="5890" max="5890" width="11.5703125" style="175" customWidth="1"/>
    <col min="5891" max="5891" width="5.5703125" style="175" customWidth="1"/>
    <col min="5892" max="5892" width="9.7109375" style="175" customWidth="1"/>
    <col min="5893" max="5893" width="5.5703125" style="175" customWidth="1"/>
    <col min="5894" max="5894" width="13.85546875" style="175" customWidth="1"/>
    <col min="5895" max="5895" width="14.28515625" style="175" customWidth="1"/>
    <col min="5896" max="5896" width="20" style="175" customWidth="1"/>
    <col min="5897" max="5897" width="13.5703125" style="175" customWidth="1"/>
    <col min="5898" max="5898" width="13.85546875" style="175" customWidth="1"/>
    <col min="5899" max="6143" width="9.140625" style="175"/>
    <col min="6144" max="6144" width="4.5703125" style="175" customWidth="1"/>
    <col min="6145" max="6145" width="44.140625" style="175" customWidth="1"/>
    <col min="6146" max="6146" width="11.5703125" style="175" customWidth="1"/>
    <col min="6147" max="6147" width="5.5703125" style="175" customWidth="1"/>
    <col min="6148" max="6148" width="9.7109375" style="175" customWidth="1"/>
    <col min="6149" max="6149" width="5.5703125" style="175" customWidth="1"/>
    <col min="6150" max="6150" width="13.85546875" style="175" customWidth="1"/>
    <col min="6151" max="6151" width="14.28515625" style="175" customWidth="1"/>
    <col min="6152" max="6152" width="20" style="175" customWidth="1"/>
    <col min="6153" max="6153" width="13.5703125" style="175" customWidth="1"/>
    <col min="6154" max="6154" width="13.85546875" style="175" customWidth="1"/>
    <col min="6155" max="6399" width="9.140625" style="175"/>
    <col min="6400" max="6400" width="4.5703125" style="175" customWidth="1"/>
    <col min="6401" max="6401" width="44.140625" style="175" customWidth="1"/>
    <col min="6402" max="6402" width="11.5703125" style="175" customWidth="1"/>
    <col min="6403" max="6403" width="5.5703125" style="175" customWidth="1"/>
    <col min="6404" max="6404" width="9.7109375" style="175" customWidth="1"/>
    <col min="6405" max="6405" width="5.5703125" style="175" customWidth="1"/>
    <col min="6406" max="6406" width="13.85546875" style="175" customWidth="1"/>
    <col min="6407" max="6407" width="14.28515625" style="175" customWidth="1"/>
    <col min="6408" max="6408" width="20" style="175" customWidth="1"/>
    <col min="6409" max="6409" width="13.5703125" style="175" customWidth="1"/>
    <col min="6410" max="6410" width="13.85546875" style="175" customWidth="1"/>
    <col min="6411" max="6655" width="9.140625" style="175"/>
    <col min="6656" max="6656" width="4.5703125" style="175" customWidth="1"/>
    <col min="6657" max="6657" width="44.140625" style="175" customWidth="1"/>
    <col min="6658" max="6658" width="11.5703125" style="175" customWidth="1"/>
    <col min="6659" max="6659" width="5.5703125" style="175" customWidth="1"/>
    <col min="6660" max="6660" width="9.7109375" style="175" customWidth="1"/>
    <col min="6661" max="6661" width="5.5703125" style="175" customWidth="1"/>
    <col min="6662" max="6662" width="13.85546875" style="175" customWidth="1"/>
    <col min="6663" max="6663" width="14.28515625" style="175" customWidth="1"/>
    <col min="6664" max="6664" width="20" style="175" customWidth="1"/>
    <col min="6665" max="6665" width="13.5703125" style="175" customWidth="1"/>
    <col min="6666" max="6666" width="13.85546875" style="175" customWidth="1"/>
    <col min="6667" max="6911" width="9.140625" style="175"/>
    <col min="6912" max="6912" width="4.5703125" style="175" customWidth="1"/>
    <col min="6913" max="6913" width="44.140625" style="175" customWidth="1"/>
    <col min="6914" max="6914" width="11.5703125" style="175" customWidth="1"/>
    <col min="6915" max="6915" width="5.5703125" style="175" customWidth="1"/>
    <col min="6916" max="6916" width="9.7109375" style="175" customWidth="1"/>
    <col min="6917" max="6917" width="5.5703125" style="175" customWidth="1"/>
    <col min="6918" max="6918" width="13.85546875" style="175" customWidth="1"/>
    <col min="6919" max="6919" width="14.28515625" style="175" customWidth="1"/>
    <col min="6920" max="6920" width="20" style="175" customWidth="1"/>
    <col min="6921" max="6921" width="13.5703125" style="175" customWidth="1"/>
    <col min="6922" max="6922" width="13.85546875" style="175" customWidth="1"/>
    <col min="6923" max="7167" width="9.140625" style="175"/>
    <col min="7168" max="7168" width="4.5703125" style="175" customWidth="1"/>
    <col min="7169" max="7169" width="44.140625" style="175" customWidth="1"/>
    <col min="7170" max="7170" width="11.5703125" style="175" customWidth="1"/>
    <col min="7171" max="7171" width="5.5703125" style="175" customWidth="1"/>
    <col min="7172" max="7172" width="9.7109375" style="175" customWidth="1"/>
    <col min="7173" max="7173" width="5.5703125" style="175" customWidth="1"/>
    <col min="7174" max="7174" width="13.85546875" style="175" customWidth="1"/>
    <col min="7175" max="7175" width="14.28515625" style="175" customWidth="1"/>
    <col min="7176" max="7176" width="20" style="175" customWidth="1"/>
    <col min="7177" max="7177" width="13.5703125" style="175" customWidth="1"/>
    <col min="7178" max="7178" width="13.85546875" style="175" customWidth="1"/>
    <col min="7179" max="7423" width="9.140625" style="175"/>
    <col min="7424" max="7424" width="4.5703125" style="175" customWidth="1"/>
    <col min="7425" max="7425" width="44.140625" style="175" customWidth="1"/>
    <col min="7426" max="7426" width="11.5703125" style="175" customWidth="1"/>
    <col min="7427" max="7427" width="5.5703125" style="175" customWidth="1"/>
    <col min="7428" max="7428" width="9.7109375" style="175" customWidth="1"/>
    <col min="7429" max="7429" width="5.5703125" style="175" customWidth="1"/>
    <col min="7430" max="7430" width="13.85546875" style="175" customWidth="1"/>
    <col min="7431" max="7431" width="14.28515625" style="175" customWidth="1"/>
    <col min="7432" max="7432" width="20" style="175" customWidth="1"/>
    <col min="7433" max="7433" width="13.5703125" style="175" customWidth="1"/>
    <col min="7434" max="7434" width="13.85546875" style="175" customWidth="1"/>
    <col min="7435" max="7679" width="9.140625" style="175"/>
    <col min="7680" max="7680" width="4.5703125" style="175" customWidth="1"/>
    <col min="7681" max="7681" width="44.140625" style="175" customWidth="1"/>
    <col min="7682" max="7682" width="11.5703125" style="175" customWidth="1"/>
    <col min="7683" max="7683" width="5.5703125" style="175" customWidth="1"/>
    <col min="7684" max="7684" width="9.7109375" style="175" customWidth="1"/>
    <col min="7685" max="7685" width="5.5703125" style="175" customWidth="1"/>
    <col min="7686" max="7686" width="13.85546875" style="175" customWidth="1"/>
    <col min="7687" max="7687" width="14.28515625" style="175" customWidth="1"/>
    <col min="7688" max="7688" width="20" style="175" customWidth="1"/>
    <col min="7689" max="7689" width="13.5703125" style="175" customWidth="1"/>
    <col min="7690" max="7690" width="13.85546875" style="175" customWidth="1"/>
    <col min="7691" max="7935" width="9.140625" style="175"/>
    <col min="7936" max="7936" width="4.5703125" style="175" customWidth="1"/>
    <col min="7937" max="7937" width="44.140625" style="175" customWidth="1"/>
    <col min="7938" max="7938" width="11.5703125" style="175" customWidth="1"/>
    <col min="7939" max="7939" width="5.5703125" style="175" customWidth="1"/>
    <col min="7940" max="7940" width="9.7109375" style="175" customWidth="1"/>
    <col min="7941" max="7941" width="5.5703125" style="175" customWidth="1"/>
    <col min="7942" max="7942" width="13.85546875" style="175" customWidth="1"/>
    <col min="7943" max="7943" width="14.28515625" style="175" customWidth="1"/>
    <col min="7944" max="7944" width="20" style="175" customWidth="1"/>
    <col min="7945" max="7945" width="13.5703125" style="175" customWidth="1"/>
    <col min="7946" max="7946" width="13.85546875" style="175" customWidth="1"/>
    <col min="7947" max="8191" width="9.140625" style="175"/>
    <col min="8192" max="8192" width="4.5703125" style="175" customWidth="1"/>
    <col min="8193" max="8193" width="44.140625" style="175" customWidth="1"/>
    <col min="8194" max="8194" width="11.5703125" style="175" customWidth="1"/>
    <col min="8195" max="8195" width="5.5703125" style="175" customWidth="1"/>
    <col min="8196" max="8196" width="9.7109375" style="175" customWidth="1"/>
    <col min="8197" max="8197" width="5.5703125" style="175" customWidth="1"/>
    <col min="8198" max="8198" width="13.85546875" style="175" customWidth="1"/>
    <col min="8199" max="8199" width="14.28515625" style="175" customWidth="1"/>
    <col min="8200" max="8200" width="20" style="175" customWidth="1"/>
    <col min="8201" max="8201" width="13.5703125" style="175" customWidth="1"/>
    <col min="8202" max="8202" width="13.85546875" style="175" customWidth="1"/>
    <col min="8203" max="8447" width="9.140625" style="175"/>
    <col min="8448" max="8448" width="4.5703125" style="175" customWidth="1"/>
    <col min="8449" max="8449" width="44.140625" style="175" customWidth="1"/>
    <col min="8450" max="8450" width="11.5703125" style="175" customWidth="1"/>
    <col min="8451" max="8451" width="5.5703125" style="175" customWidth="1"/>
    <col min="8452" max="8452" width="9.7109375" style="175" customWidth="1"/>
    <col min="8453" max="8453" width="5.5703125" style="175" customWidth="1"/>
    <col min="8454" max="8454" width="13.85546875" style="175" customWidth="1"/>
    <col min="8455" max="8455" width="14.28515625" style="175" customWidth="1"/>
    <col min="8456" max="8456" width="20" style="175" customWidth="1"/>
    <col min="8457" max="8457" width="13.5703125" style="175" customWidth="1"/>
    <col min="8458" max="8458" width="13.85546875" style="175" customWidth="1"/>
    <col min="8459" max="8703" width="9.140625" style="175"/>
    <col min="8704" max="8704" width="4.5703125" style="175" customWidth="1"/>
    <col min="8705" max="8705" width="44.140625" style="175" customWidth="1"/>
    <col min="8706" max="8706" width="11.5703125" style="175" customWidth="1"/>
    <col min="8707" max="8707" width="5.5703125" style="175" customWidth="1"/>
    <col min="8708" max="8708" width="9.7109375" style="175" customWidth="1"/>
    <col min="8709" max="8709" width="5.5703125" style="175" customWidth="1"/>
    <col min="8710" max="8710" width="13.85546875" style="175" customWidth="1"/>
    <col min="8711" max="8711" width="14.28515625" style="175" customWidth="1"/>
    <col min="8712" max="8712" width="20" style="175" customWidth="1"/>
    <col min="8713" max="8713" width="13.5703125" style="175" customWidth="1"/>
    <col min="8714" max="8714" width="13.85546875" style="175" customWidth="1"/>
    <col min="8715" max="8959" width="9.140625" style="175"/>
    <col min="8960" max="8960" width="4.5703125" style="175" customWidth="1"/>
    <col min="8961" max="8961" width="44.140625" style="175" customWidth="1"/>
    <col min="8962" max="8962" width="11.5703125" style="175" customWidth="1"/>
    <col min="8963" max="8963" width="5.5703125" style="175" customWidth="1"/>
    <col min="8964" max="8964" width="9.7109375" style="175" customWidth="1"/>
    <col min="8965" max="8965" width="5.5703125" style="175" customWidth="1"/>
    <col min="8966" max="8966" width="13.85546875" style="175" customWidth="1"/>
    <col min="8967" max="8967" width="14.28515625" style="175" customWidth="1"/>
    <col min="8968" max="8968" width="20" style="175" customWidth="1"/>
    <col min="8969" max="8969" width="13.5703125" style="175" customWidth="1"/>
    <col min="8970" max="8970" width="13.85546875" style="175" customWidth="1"/>
    <col min="8971" max="9215" width="9.140625" style="175"/>
    <col min="9216" max="9216" width="4.5703125" style="175" customWidth="1"/>
    <col min="9217" max="9217" width="44.140625" style="175" customWidth="1"/>
    <col min="9218" max="9218" width="11.5703125" style="175" customWidth="1"/>
    <col min="9219" max="9219" width="5.5703125" style="175" customWidth="1"/>
    <col min="9220" max="9220" width="9.7109375" style="175" customWidth="1"/>
    <col min="9221" max="9221" width="5.5703125" style="175" customWidth="1"/>
    <col min="9222" max="9222" width="13.85546875" style="175" customWidth="1"/>
    <col min="9223" max="9223" width="14.28515625" style="175" customWidth="1"/>
    <col min="9224" max="9224" width="20" style="175" customWidth="1"/>
    <col min="9225" max="9225" width="13.5703125" style="175" customWidth="1"/>
    <col min="9226" max="9226" width="13.85546875" style="175" customWidth="1"/>
    <col min="9227" max="9471" width="9.140625" style="175"/>
    <col min="9472" max="9472" width="4.5703125" style="175" customWidth="1"/>
    <col min="9473" max="9473" width="44.140625" style="175" customWidth="1"/>
    <col min="9474" max="9474" width="11.5703125" style="175" customWidth="1"/>
    <col min="9475" max="9475" width="5.5703125" style="175" customWidth="1"/>
    <col min="9476" max="9476" width="9.7109375" style="175" customWidth="1"/>
    <col min="9477" max="9477" width="5.5703125" style="175" customWidth="1"/>
    <col min="9478" max="9478" width="13.85546875" style="175" customWidth="1"/>
    <col min="9479" max="9479" width="14.28515625" style="175" customWidth="1"/>
    <col min="9480" max="9480" width="20" style="175" customWidth="1"/>
    <col min="9481" max="9481" width="13.5703125" style="175" customWidth="1"/>
    <col min="9482" max="9482" width="13.85546875" style="175" customWidth="1"/>
    <col min="9483" max="9727" width="9.140625" style="175"/>
    <col min="9728" max="9728" width="4.5703125" style="175" customWidth="1"/>
    <col min="9729" max="9729" width="44.140625" style="175" customWidth="1"/>
    <col min="9730" max="9730" width="11.5703125" style="175" customWidth="1"/>
    <col min="9731" max="9731" width="5.5703125" style="175" customWidth="1"/>
    <col min="9732" max="9732" width="9.7109375" style="175" customWidth="1"/>
    <col min="9733" max="9733" width="5.5703125" style="175" customWidth="1"/>
    <col min="9734" max="9734" width="13.85546875" style="175" customWidth="1"/>
    <col min="9735" max="9735" width="14.28515625" style="175" customWidth="1"/>
    <col min="9736" max="9736" width="20" style="175" customWidth="1"/>
    <col min="9737" max="9737" width="13.5703125" style="175" customWidth="1"/>
    <col min="9738" max="9738" width="13.85546875" style="175" customWidth="1"/>
    <col min="9739" max="9983" width="9.140625" style="175"/>
    <col min="9984" max="9984" width="4.5703125" style="175" customWidth="1"/>
    <col min="9985" max="9985" width="44.140625" style="175" customWidth="1"/>
    <col min="9986" max="9986" width="11.5703125" style="175" customWidth="1"/>
    <col min="9987" max="9987" width="5.5703125" style="175" customWidth="1"/>
    <col min="9988" max="9988" width="9.7109375" style="175" customWidth="1"/>
    <col min="9989" max="9989" width="5.5703125" style="175" customWidth="1"/>
    <col min="9990" max="9990" width="13.85546875" style="175" customWidth="1"/>
    <col min="9991" max="9991" width="14.28515625" style="175" customWidth="1"/>
    <col min="9992" max="9992" width="20" style="175" customWidth="1"/>
    <col min="9993" max="9993" width="13.5703125" style="175" customWidth="1"/>
    <col min="9994" max="9994" width="13.85546875" style="175" customWidth="1"/>
    <col min="9995" max="10239" width="9.140625" style="175"/>
    <col min="10240" max="10240" width="4.5703125" style="175" customWidth="1"/>
    <col min="10241" max="10241" width="44.140625" style="175" customWidth="1"/>
    <col min="10242" max="10242" width="11.5703125" style="175" customWidth="1"/>
    <col min="10243" max="10243" width="5.5703125" style="175" customWidth="1"/>
    <col min="10244" max="10244" width="9.7109375" style="175" customWidth="1"/>
    <col min="10245" max="10245" width="5.5703125" style="175" customWidth="1"/>
    <col min="10246" max="10246" width="13.85546875" style="175" customWidth="1"/>
    <col min="10247" max="10247" width="14.28515625" style="175" customWidth="1"/>
    <col min="10248" max="10248" width="20" style="175" customWidth="1"/>
    <col min="10249" max="10249" width="13.5703125" style="175" customWidth="1"/>
    <col min="10250" max="10250" width="13.85546875" style="175" customWidth="1"/>
    <col min="10251" max="10495" width="9.140625" style="175"/>
    <col min="10496" max="10496" width="4.5703125" style="175" customWidth="1"/>
    <col min="10497" max="10497" width="44.140625" style="175" customWidth="1"/>
    <col min="10498" max="10498" width="11.5703125" style="175" customWidth="1"/>
    <col min="10499" max="10499" width="5.5703125" style="175" customWidth="1"/>
    <col min="10500" max="10500" width="9.7109375" style="175" customWidth="1"/>
    <col min="10501" max="10501" width="5.5703125" style="175" customWidth="1"/>
    <col min="10502" max="10502" width="13.85546875" style="175" customWidth="1"/>
    <col min="10503" max="10503" width="14.28515625" style="175" customWidth="1"/>
    <col min="10504" max="10504" width="20" style="175" customWidth="1"/>
    <col min="10505" max="10505" width="13.5703125" style="175" customWidth="1"/>
    <col min="10506" max="10506" width="13.85546875" style="175" customWidth="1"/>
    <col min="10507" max="10751" width="9.140625" style="175"/>
    <col min="10752" max="10752" width="4.5703125" style="175" customWidth="1"/>
    <col min="10753" max="10753" width="44.140625" style="175" customWidth="1"/>
    <col min="10754" max="10754" width="11.5703125" style="175" customWidth="1"/>
    <col min="10755" max="10755" width="5.5703125" style="175" customWidth="1"/>
    <col min="10756" max="10756" width="9.7109375" style="175" customWidth="1"/>
    <col min="10757" max="10757" width="5.5703125" style="175" customWidth="1"/>
    <col min="10758" max="10758" width="13.85546875" style="175" customWidth="1"/>
    <col min="10759" max="10759" width="14.28515625" style="175" customWidth="1"/>
    <col min="10760" max="10760" width="20" style="175" customWidth="1"/>
    <col min="10761" max="10761" width="13.5703125" style="175" customWidth="1"/>
    <col min="10762" max="10762" width="13.85546875" style="175" customWidth="1"/>
    <col min="10763" max="11007" width="9.140625" style="175"/>
    <col min="11008" max="11008" width="4.5703125" style="175" customWidth="1"/>
    <col min="11009" max="11009" width="44.140625" style="175" customWidth="1"/>
    <col min="11010" max="11010" width="11.5703125" style="175" customWidth="1"/>
    <col min="11011" max="11011" width="5.5703125" style="175" customWidth="1"/>
    <col min="11012" max="11012" width="9.7109375" style="175" customWidth="1"/>
    <col min="11013" max="11013" width="5.5703125" style="175" customWidth="1"/>
    <col min="11014" max="11014" width="13.85546875" style="175" customWidth="1"/>
    <col min="11015" max="11015" width="14.28515625" style="175" customWidth="1"/>
    <col min="11016" max="11016" width="20" style="175" customWidth="1"/>
    <col min="11017" max="11017" width="13.5703125" style="175" customWidth="1"/>
    <col min="11018" max="11018" width="13.85546875" style="175" customWidth="1"/>
    <col min="11019" max="11263" width="9.140625" style="175"/>
    <col min="11264" max="11264" width="4.5703125" style="175" customWidth="1"/>
    <col min="11265" max="11265" width="44.140625" style="175" customWidth="1"/>
    <col min="11266" max="11266" width="11.5703125" style="175" customWidth="1"/>
    <col min="11267" max="11267" width="5.5703125" style="175" customWidth="1"/>
    <col min="11268" max="11268" width="9.7109375" style="175" customWidth="1"/>
    <col min="11269" max="11269" width="5.5703125" style="175" customWidth="1"/>
    <col min="11270" max="11270" width="13.85546875" style="175" customWidth="1"/>
    <col min="11271" max="11271" width="14.28515625" style="175" customWidth="1"/>
    <col min="11272" max="11272" width="20" style="175" customWidth="1"/>
    <col min="11273" max="11273" width="13.5703125" style="175" customWidth="1"/>
    <col min="11274" max="11274" width="13.85546875" style="175" customWidth="1"/>
    <col min="11275" max="11519" width="9.140625" style="175"/>
    <col min="11520" max="11520" width="4.5703125" style="175" customWidth="1"/>
    <col min="11521" max="11521" width="44.140625" style="175" customWidth="1"/>
    <col min="11522" max="11522" width="11.5703125" style="175" customWidth="1"/>
    <col min="11523" max="11523" width="5.5703125" style="175" customWidth="1"/>
    <col min="11524" max="11524" width="9.7109375" style="175" customWidth="1"/>
    <col min="11525" max="11525" width="5.5703125" style="175" customWidth="1"/>
    <col min="11526" max="11526" width="13.85546875" style="175" customWidth="1"/>
    <col min="11527" max="11527" width="14.28515625" style="175" customWidth="1"/>
    <col min="11528" max="11528" width="20" style="175" customWidth="1"/>
    <col min="11529" max="11529" width="13.5703125" style="175" customWidth="1"/>
    <col min="11530" max="11530" width="13.85546875" style="175" customWidth="1"/>
    <col min="11531" max="11775" width="9.140625" style="175"/>
    <col min="11776" max="11776" width="4.5703125" style="175" customWidth="1"/>
    <col min="11777" max="11777" width="44.140625" style="175" customWidth="1"/>
    <col min="11778" max="11778" width="11.5703125" style="175" customWidth="1"/>
    <col min="11779" max="11779" width="5.5703125" style="175" customWidth="1"/>
    <col min="11780" max="11780" width="9.7109375" style="175" customWidth="1"/>
    <col min="11781" max="11781" width="5.5703125" style="175" customWidth="1"/>
    <col min="11782" max="11782" width="13.85546875" style="175" customWidth="1"/>
    <col min="11783" max="11783" width="14.28515625" style="175" customWidth="1"/>
    <col min="11784" max="11784" width="20" style="175" customWidth="1"/>
    <col min="11785" max="11785" width="13.5703125" style="175" customWidth="1"/>
    <col min="11786" max="11786" width="13.85546875" style="175" customWidth="1"/>
    <col min="11787" max="12031" width="9.140625" style="175"/>
    <col min="12032" max="12032" width="4.5703125" style="175" customWidth="1"/>
    <col min="12033" max="12033" width="44.140625" style="175" customWidth="1"/>
    <col min="12034" max="12034" width="11.5703125" style="175" customWidth="1"/>
    <col min="12035" max="12035" width="5.5703125" style="175" customWidth="1"/>
    <col min="12036" max="12036" width="9.7109375" style="175" customWidth="1"/>
    <col min="12037" max="12037" width="5.5703125" style="175" customWidth="1"/>
    <col min="12038" max="12038" width="13.85546875" style="175" customWidth="1"/>
    <col min="12039" max="12039" width="14.28515625" style="175" customWidth="1"/>
    <col min="12040" max="12040" width="20" style="175" customWidth="1"/>
    <col min="12041" max="12041" width="13.5703125" style="175" customWidth="1"/>
    <col min="12042" max="12042" width="13.85546875" style="175" customWidth="1"/>
    <col min="12043" max="12287" width="9.140625" style="175"/>
    <col min="12288" max="12288" width="4.5703125" style="175" customWidth="1"/>
    <col min="12289" max="12289" width="44.140625" style="175" customWidth="1"/>
    <col min="12290" max="12290" width="11.5703125" style="175" customWidth="1"/>
    <col min="12291" max="12291" width="5.5703125" style="175" customWidth="1"/>
    <col min="12292" max="12292" width="9.7109375" style="175" customWidth="1"/>
    <col min="12293" max="12293" width="5.5703125" style="175" customWidth="1"/>
    <col min="12294" max="12294" width="13.85546875" style="175" customWidth="1"/>
    <col min="12295" max="12295" width="14.28515625" style="175" customWidth="1"/>
    <col min="12296" max="12296" width="20" style="175" customWidth="1"/>
    <col min="12297" max="12297" width="13.5703125" style="175" customWidth="1"/>
    <col min="12298" max="12298" width="13.85546875" style="175" customWidth="1"/>
    <col min="12299" max="12543" width="9.140625" style="175"/>
    <col min="12544" max="12544" width="4.5703125" style="175" customWidth="1"/>
    <col min="12545" max="12545" width="44.140625" style="175" customWidth="1"/>
    <col min="12546" max="12546" width="11.5703125" style="175" customWidth="1"/>
    <col min="12547" max="12547" width="5.5703125" style="175" customWidth="1"/>
    <col min="12548" max="12548" width="9.7109375" style="175" customWidth="1"/>
    <col min="12549" max="12549" width="5.5703125" style="175" customWidth="1"/>
    <col min="12550" max="12550" width="13.85546875" style="175" customWidth="1"/>
    <col min="12551" max="12551" width="14.28515625" style="175" customWidth="1"/>
    <col min="12552" max="12552" width="20" style="175" customWidth="1"/>
    <col min="12553" max="12553" width="13.5703125" style="175" customWidth="1"/>
    <col min="12554" max="12554" width="13.85546875" style="175" customWidth="1"/>
    <col min="12555" max="12799" width="9.140625" style="175"/>
    <col min="12800" max="12800" width="4.5703125" style="175" customWidth="1"/>
    <col min="12801" max="12801" width="44.140625" style="175" customWidth="1"/>
    <col min="12802" max="12802" width="11.5703125" style="175" customWidth="1"/>
    <col min="12803" max="12803" width="5.5703125" style="175" customWidth="1"/>
    <col min="12804" max="12804" width="9.7109375" style="175" customWidth="1"/>
    <col min="12805" max="12805" width="5.5703125" style="175" customWidth="1"/>
    <col min="12806" max="12806" width="13.85546875" style="175" customWidth="1"/>
    <col min="12807" max="12807" width="14.28515625" style="175" customWidth="1"/>
    <col min="12808" max="12808" width="20" style="175" customWidth="1"/>
    <col min="12809" max="12809" width="13.5703125" style="175" customWidth="1"/>
    <col min="12810" max="12810" width="13.85546875" style="175" customWidth="1"/>
    <col min="12811" max="13055" width="9.140625" style="175"/>
    <col min="13056" max="13056" width="4.5703125" style="175" customWidth="1"/>
    <col min="13057" max="13057" width="44.140625" style="175" customWidth="1"/>
    <col min="13058" max="13058" width="11.5703125" style="175" customWidth="1"/>
    <col min="13059" max="13059" width="5.5703125" style="175" customWidth="1"/>
    <col min="13060" max="13060" width="9.7109375" style="175" customWidth="1"/>
    <col min="13061" max="13061" width="5.5703125" style="175" customWidth="1"/>
    <col min="13062" max="13062" width="13.85546875" style="175" customWidth="1"/>
    <col min="13063" max="13063" width="14.28515625" style="175" customWidth="1"/>
    <col min="13064" max="13064" width="20" style="175" customWidth="1"/>
    <col min="13065" max="13065" width="13.5703125" style="175" customWidth="1"/>
    <col min="13066" max="13066" width="13.85546875" style="175" customWidth="1"/>
    <col min="13067" max="13311" width="9.140625" style="175"/>
    <col min="13312" max="13312" width="4.5703125" style="175" customWidth="1"/>
    <col min="13313" max="13313" width="44.140625" style="175" customWidth="1"/>
    <col min="13314" max="13314" width="11.5703125" style="175" customWidth="1"/>
    <col min="13315" max="13315" width="5.5703125" style="175" customWidth="1"/>
    <col min="13316" max="13316" width="9.7109375" style="175" customWidth="1"/>
    <col min="13317" max="13317" width="5.5703125" style="175" customWidth="1"/>
    <col min="13318" max="13318" width="13.85546875" style="175" customWidth="1"/>
    <col min="13319" max="13319" width="14.28515625" style="175" customWidth="1"/>
    <col min="13320" max="13320" width="20" style="175" customWidth="1"/>
    <col min="13321" max="13321" width="13.5703125" style="175" customWidth="1"/>
    <col min="13322" max="13322" width="13.85546875" style="175" customWidth="1"/>
    <col min="13323" max="13567" width="9.140625" style="175"/>
    <col min="13568" max="13568" width="4.5703125" style="175" customWidth="1"/>
    <col min="13569" max="13569" width="44.140625" style="175" customWidth="1"/>
    <col min="13570" max="13570" width="11.5703125" style="175" customWidth="1"/>
    <col min="13571" max="13571" width="5.5703125" style="175" customWidth="1"/>
    <col min="13572" max="13572" width="9.7109375" style="175" customWidth="1"/>
    <col min="13573" max="13573" width="5.5703125" style="175" customWidth="1"/>
    <col min="13574" max="13574" width="13.85546875" style="175" customWidth="1"/>
    <col min="13575" max="13575" width="14.28515625" style="175" customWidth="1"/>
    <col min="13576" max="13576" width="20" style="175" customWidth="1"/>
    <col min="13577" max="13577" width="13.5703125" style="175" customWidth="1"/>
    <col min="13578" max="13578" width="13.85546875" style="175" customWidth="1"/>
    <col min="13579" max="13823" width="9.140625" style="175"/>
    <col min="13824" max="13824" width="4.5703125" style="175" customWidth="1"/>
    <col min="13825" max="13825" width="44.140625" style="175" customWidth="1"/>
    <col min="13826" max="13826" width="11.5703125" style="175" customWidth="1"/>
    <col min="13827" max="13827" width="5.5703125" style="175" customWidth="1"/>
    <col min="13828" max="13828" width="9.7109375" style="175" customWidth="1"/>
    <col min="13829" max="13829" width="5.5703125" style="175" customWidth="1"/>
    <col min="13830" max="13830" width="13.85546875" style="175" customWidth="1"/>
    <col min="13831" max="13831" width="14.28515625" style="175" customWidth="1"/>
    <col min="13832" max="13832" width="20" style="175" customWidth="1"/>
    <col min="13833" max="13833" width="13.5703125" style="175" customWidth="1"/>
    <col min="13834" max="13834" width="13.85546875" style="175" customWidth="1"/>
    <col min="13835" max="14079" width="9.140625" style="175"/>
    <col min="14080" max="14080" width="4.5703125" style="175" customWidth="1"/>
    <col min="14081" max="14081" width="44.140625" style="175" customWidth="1"/>
    <col min="14082" max="14082" width="11.5703125" style="175" customWidth="1"/>
    <col min="14083" max="14083" width="5.5703125" style="175" customWidth="1"/>
    <col min="14084" max="14084" width="9.7109375" style="175" customWidth="1"/>
    <col min="14085" max="14085" width="5.5703125" style="175" customWidth="1"/>
    <col min="14086" max="14086" width="13.85546875" style="175" customWidth="1"/>
    <col min="14087" max="14087" width="14.28515625" style="175" customWidth="1"/>
    <col min="14088" max="14088" width="20" style="175" customWidth="1"/>
    <col min="14089" max="14089" width="13.5703125" style="175" customWidth="1"/>
    <col min="14090" max="14090" width="13.85546875" style="175" customWidth="1"/>
    <col min="14091" max="14335" width="9.140625" style="175"/>
    <col min="14336" max="14336" width="4.5703125" style="175" customWidth="1"/>
    <col min="14337" max="14337" width="44.140625" style="175" customWidth="1"/>
    <col min="14338" max="14338" width="11.5703125" style="175" customWidth="1"/>
    <col min="14339" max="14339" width="5.5703125" style="175" customWidth="1"/>
    <col min="14340" max="14340" width="9.7109375" style="175" customWidth="1"/>
    <col min="14341" max="14341" width="5.5703125" style="175" customWidth="1"/>
    <col min="14342" max="14342" width="13.85546875" style="175" customWidth="1"/>
    <col min="14343" max="14343" width="14.28515625" style="175" customWidth="1"/>
    <col min="14344" max="14344" width="20" style="175" customWidth="1"/>
    <col min="14345" max="14345" width="13.5703125" style="175" customWidth="1"/>
    <col min="14346" max="14346" width="13.85546875" style="175" customWidth="1"/>
    <col min="14347" max="14591" width="9.140625" style="175"/>
    <col min="14592" max="14592" width="4.5703125" style="175" customWidth="1"/>
    <col min="14593" max="14593" width="44.140625" style="175" customWidth="1"/>
    <col min="14594" max="14594" width="11.5703125" style="175" customWidth="1"/>
    <col min="14595" max="14595" width="5.5703125" style="175" customWidth="1"/>
    <col min="14596" max="14596" width="9.7109375" style="175" customWidth="1"/>
    <col min="14597" max="14597" width="5.5703125" style="175" customWidth="1"/>
    <col min="14598" max="14598" width="13.85546875" style="175" customWidth="1"/>
    <col min="14599" max="14599" width="14.28515625" style="175" customWidth="1"/>
    <col min="14600" max="14600" width="20" style="175" customWidth="1"/>
    <col min="14601" max="14601" width="13.5703125" style="175" customWidth="1"/>
    <col min="14602" max="14602" width="13.85546875" style="175" customWidth="1"/>
    <col min="14603" max="14847" width="9.140625" style="175"/>
    <col min="14848" max="14848" width="4.5703125" style="175" customWidth="1"/>
    <col min="14849" max="14849" width="44.140625" style="175" customWidth="1"/>
    <col min="14850" max="14850" width="11.5703125" style="175" customWidth="1"/>
    <col min="14851" max="14851" width="5.5703125" style="175" customWidth="1"/>
    <col min="14852" max="14852" width="9.7109375" style="175" customWidth="1"/>
    <col min="14853" max="14853" width="5.5703125" style="175" customWidth="1"/>
    <col min="14854" max="14854" width="13.85546875" style="175" customWidth="1"/>
    <col min="14855" max="14855" width="14.28515625" style="175" customWidth="1"/>
    <col min="14856" max="14856" width="20" style="175" customWidth="1"/>
    <col min="14857" max="14857" width="13.5703125" style="175" customWidth="1"/>
    <col min="14858" max="14858" width="13.85546875" style="175" customWidth="1"/>
    <col min="14859" max="15103" width="9.140625" style="175"/>
    <col min="15104" max="15104" width="4.5703125" style="175" customWidth="1"/>
    <col min="15105" max="15105" width="44.140625" style="175" customWidth="1"/>
    <col min="15106" max="15106" width="11.5703125" style="175" customWidth="1"/>
    <col min="15107" max="15107" width="5.5703125" style="175" customWidth="1"/>
    <col min="15108" max="15108" width="9.7109375" style="175" customWidth="1"/>
    <col min="15109" max="15109" width="5.5703125" style="175" customWidth="1"/>
    <col min="15110" max="15110" width="13.85546875" style="175" customWidth="1"/>
    <col min="15111" max="15111" width="14.28515625" style="175" customWidth="1"/>
    <col min="15112" max="15112" width="20" style="175" customWidth="1"/>
    <col min="15113" max="15113" width="13.5703125" style="175" customWidth="1"/>
    <col min="15114" max="15114" width="13.85546875" style="175" customWidth="1"/>
    <col min="15115" max="15359" width="9.140625" style="175"/>
    <col min="15360" max="15360" width="4.5703125" style="175" customWidth="1"/>
    <col min="15361" max="15361" width="44.140625" style="175" customWidth="1"/>
    <col min="15362" max="15362" width="11.5703125" style="175" customWidth="1"/>
    <col min="15363" max="15363" width="5.5703125" style="175" customWidth="1"/>
    <col min="15364" max="15364" width="9.7109375" style="175" customWidth="1"/>
    <col min="15365" max="15365" width="5.5703125" style="175" customWidth="1"/>
    <col min="15366" max="15366" width="13.85546875" style="175" customWidth="1"/>
    <col min="15367" max="15367" width="14.28515625" style="175" customWidth="1"/>
    <col min="15368" max="15368" width="20" style="175" customWidth="1"/>
    <col min="15369" max="15369" width="13.5703125" style="175" customWidth="1"/>
    <col min="15370" max="15370" width="13.85546875" style="175" customWidth="1"/>
    <col min="15371" max="15615" width="9.140625" style="175"/>
    <col min="15616" max="15616" width="4.5703125" style="175" customWidth="1"/>
    <col min="15617" max="15617" width="44.140625" style="175" customWidth="1"/>
    <col min="15618" max="15618" width="11.5703125" style="175" customWidth="1"/>
    <col min="15619" max="15619" width="5.5703125" style="175" customWidth="1"/>
    <col min="15620" max="15620" width="9.7109375" style="175" customWidth="1"/>
    <col min="15621" max="15621" width="5.5703125" style="175" customWidth="1"/>
    <col min="15622" max="15622" width="13.85546875" style="175" customWidth="1"/>
    <col min="15623" max="15623" width="14.28515625" style="175" customWidth="1"/>
    <col min="15624" max="15624" width="20" style="175" customWidth="1"/>
    <col min="15625" max="15625" width="13.5703125" style="175" customWidth="1"/>
    <col min="15626" max="15626" width="13.85546875" style="175" customWidth="1"/>
    <col min="15627" max="15871" width="9.140625" style="175"/>
    <col min="15872" max="15872" width="4.5703125" style="175" customWidth="1"/>
    <col min="15873" max="15873" width="44.140625" style="175" customWidth="1"/>
    <col min="15874" max="15874" width="11.5703125" style="175" customWidth="1"/>
    <col min="15875" max="15875" width="5.5703125" style="175" customWidth="1"/>
    <col min="15876" max="15876" width="9.7109375" style="175" customWidth="1"/>
    <col min="15877" max="15877" width="5.5703125" style="175" customWidth="1"/>
    <col min="15878" max="15878" width="13.85546875" style="175" customWidth="1"/>
    <col min="15879" max="15879" width="14.28515625" style="175" customWidth="1"/>
    <col min="15880" max="15880" width="20" style="175" customWidth="1"/>
    <col min="15881" max="15881" width="13.5703125" style="175" customWidth="1"/>
    <col min="15882" max="15882" width="13.85546875" style="175" customWidth="1"/>
    <col min="15883" max="16127" width="9.140625" style="175"/>
    <col min="16128" max="16128" width="4.5703125" style="175" customWidth="1"/>
    <col min="16129" max="16129" width="44.140625" style="175" customWidth="1"/>
    <col min="16130" max="16130" width="11.5703125" style="175" customWidth="1"/>
    <col min="16131" max="16131" width="5.5703125" style="175" customWidth="1"/>
    <col min="16132" max="16132" width="9.7109375" style="175" customWidth="1"/>
    <col min="16133" max="16133" width="5.5703125" style="175" customWidth="1"/>
    <col min="16134" max="16134" width="13.85546875" style="175" customWidth="1"/>
    <col min="16135" max="16135" width="14.28515625" style="175" customWidth="1"/>
    <col min="16136" max="16136" width="20" style="175" customWidth="1"/>
    <col min="16137" max="16137" width="13.5703125" style="175" customWidth="1"/>
    <col min="16138" max="16138" width="13.85546875" style="175" customWidth="1"/>
    <col min="16139" max="16384" width="9.140625" style="175"/>
  </cols>
  <sheetData>
    <row r="1" spans="1:13" ht="18">
      <c r="B1" s="1048" t="s">
        <v>281</v>
      </c>
      <c r="C1" s="1048"/>
      <c r="D1" s="1048"/>
      <c r="E1" s="1048"/>
    </row>
    <row r="3" spans="1:13" ht="18">
      <c r="B3" s="1049" t="s">
        <v>1681</v>
      </c>
      <c r="C3" s="1049"/>
      <c r="D3" s="1049"/>
      <c r="E3" s="1049"/>
      <c r="F3" s="1049"/>
      <c r="G3" s="1049"/>
      <c r="H3" s="1049"/>
    </row>
    <row r="4" spans="1:13" ht="14.25" customHeight="1">
      <c r="B4" s="273"/>
      <c r="C4" s="273"/>
      <c r="D4" s="273"/>
      <c r="E4" s="273"/>
      <c r="F4" s="273"/>
      <c r="G4" s="273"/>
      <c r="H4" s="273"/>
    </row>
    <row r="5" spans="1:13" ht="14.25" customHeight="1">
      <c r="B5" s="273"/>
      <c r="C5" s="273"/>
      <c r="D5" s="273"/>
      <c r="E5" s="273"/>
      <c r="F5" s="273"/>
      <c r="G5" s="273"/>
      <c r="H5" s="274" t="s">
        <v>1</v>
      </c>
    </row>
    <row r="6" spans="1:13" ht="17.25" customHeight="1">
      <c r="B6" s="273"/>
      <c r="C6" s="273"/>
      <c r="D6" s="273"/>
      <c r="E6" s="273"/>
      <c r="F6" s="273"/>
      <c r="G6" s="273"/>
      <c r="H6" s="273"/>
    </row>
    <row r="7" spans="1:13" ht="45.75" customHeight="1">
      <c r="A7" s="1050" t="s">
        <v>85</v>
      </c>
      <c r="B7" s="1050" t="s">
        <v>4</v>
      </c>
      <c r="C7" s="1050" t="s">
        <v>282</v>
      </c>
      <c r="D7" s="1050" t="s">
        <v>6</v>
      </c>
      <c r="E7" s="1050" t="s">
        <v>13</v>
      </c>
      <c r="F7" s="1050" t="s">
        <v>10</v>
      </c>
      <c r="G7" s="1020" t="s">
        <v>283</v>
      </c>
      <c r="H7" s="1020"/>
    </row>
    <row r="8" spans="1:13" ht="45" customHeight="1">
      <c r="A8" s="1050"/>
      <c r="B8" s="1050"/>
      <c r="C8" s="1050"/>
      <c r="D8" s="1050"/>
      <c r="E8" s="1050"/>
      <c r="F8" s="1050"/>
      <c r="G8" s="633" t="s">
        <v>284</v>
      </c>
      <c r="H8" s="633" t="s">
        <v>285</v>
      </c>
      <c r="I8" s="275"/>
      <c r="J8" s="178"/>
      <c r="K8" s="276"/>
      <c r="L8" s="276"/>
      <c r="M8" s="178"/>
    </row>
    <row r="9" spans="1:13" ht="14.25">
      <c r="A9" s="182">
        <v>1</v>
      </c>
      <c r="B9" s="182">
        <v>2</v>
      </c>
      <c r="C9" s="182">
        <v>3</v>
      </c>
      <c r="D9" s="182">
        <v>4</v>
      </c>
      <c r="E9" s="182">
        <v>5</v>
      </c>
      <c r="F9" s="182">
        <v>6</v>
      </c>
      <c r="G9" s="182">
        <v>7</v>
      </c>
      <c r="H9" s="182">
        <v>8</v>
      </c>
    </row>
    <row r="10" spans="1:13" ht="28.5" customHeight="1">
      <c r="A10" s="308">
        <v>1</v>
      </c>
      <c r="B10" s="285" t="s">
        <v>181</v>
      </c>
      <c r="C10" s="286">
        <v>7130601958</v>
      </c>
      <c r="D10" s="287" t="s">
        <v>18</v>
      </c>
      <c r="E10" s="313">
        <f>VLOOKUP(C10,'SOR RATE'!A:D,4,0)/1000</f>
        <v>61.892180000000003</v>
      </c>
      <c r="F10" s="823">
        <v>482.3</v>
      </c>
      <c r="G10" s="313">
        <f>E10*F10</f>
        <v>29850.598414000004</v>
      </c>
      <c r="H10" s="313">
        <f>E10*F10</f>
        <v>29850.598414000004</v>
      </c>
      <c r="I10" s="144"/>
      <c r="J10" s="24"/>
      <c r="K10" s="24"/>
      <c r="L10" s="24"/>
    </row>
    <row r="11" spans="1:13" ht="15" customHeight="1">
      <c r="A11" s="308">
        <v>2</v>
      </c>
      <c r="B11" s="824" t="s">
        <v>286</v>
      </c>
      <c r="C11" s="286">
        <v>7130310053</v>
      </c>
      <c r="D11" s="308" t="s">
        <v>202</v>
      </c>
      <c r="E11" s="313">
        <f>VLOOKUP(C11,'SOR RATE'!A:D,4,0)/1000</f>
        <v>1654.9324199999999</v>
      </c>
      <c r="F11" s="308">
        <v>50</v>
      </c>
      <c r="G11" s="313">
        <f>E11*F11</f>
        <v>82746.620999999999</v>
      </c>
      <c r="H11" s="308"/>
    </row>
    <row r="12" spans="1:13" ht="15.75" customHeight="1">
      <c r="A12" s="308">
        <v>3</v>
      </c>
      <c r="B12" s="824" t="s">
        <v>287</v>
      </c>
      <c r="C12" s="286">
        <v>7130310054</v>
      </c>
      <c r="D12" s="308" t="s">
        <v>202</v>
      </c>
      <c r="E12" s="313">
        <f>VLOOKUP(C12,'SOR RATE'!A:D,4,0)/1000</f>
        <v>2104.4175699999996</v>
      </c>
      <c r="F12" s="308">
        <v>50</v>
      </c>
      <c r="G12" s="308"/>
      <c r="H12" s="313">
        <f>E12*F12</f>
        <v>105220.87849999998</v>
      </c>
    </row>
    <row r="13" spans="1:13" ht="30" customHeight="1">
      <c r="A13" s="308">
        <v>4</v>
      </c>
      <c r="B13" s="295" t="s">
        <v>1813</v>
      </c>
      <c r="C13" s="308">
        <v>7130320039</v>
      </c>
      <c r="D13" s="308" t="s">
        <v>54</v>
      </c>
      <c r="E13" s="313">
        <f>VLOOKUP(C13,'SOR RATE'!A:D,4,0)</f>
        <v>19724.87</v>
      </c>
      <c r="F13" s="308">
        <v>2</v>
      </c>
      <c r="G13" s="313">
        <f>E13*F13</f>
        <v>39449.74</v>
      </c>
      <c r="H13" s="313"/>
    </row>
    <row r="14" spans="1:13" ht="30" customHeight="1">
      <c r="A14" s="308">
        <v>5</v>
      </c>
      <c r="B14" s="295" t="s">
        <v>1814</v>
      </c>
      <c r="C14" s="308">
        <v>7130320040</v>
      </c>
      <c r="D14" s="308" t="s">
        <v>54</v>
      </c>
      <c r="E14" s="313">
        <f>VLOOKUP(C14,'SOR RATE'!A:D,4,0)</f>
        <v>23012.36</v>
      </c>
      <c r="F14" s="308">
        <v>2</v>
      </c>
      <c r="G14" s="313"/>
      <c r="H14" s="313">
        <f>E14*F14</f>
        <v>46024.72</v>
      </c>
    </row>
    <row r="15" spans="1:13" ht="16.5" customHeight="1">
      <c r="A15" s="308">
        <v>6</v>
      </c>
      <c r="B15" s="824" t="s">
        <v>288</v>
      </c>
      <c r="C15" s="308">
        <v>7130870013</v>
      </c>
      <c r="D15" s="308" t="s">
        <v>96</v>
      </c>
      <c r="E15" s="313">
        <f>VLOOKUP(C15,'SOR RATE'!A:D,4,0)</f>
        <v>145.56</v>
      </c>
      <c r="F15" s="308">
        <v>1</v>
      </c>
      <c r="G15" s="313">
        <f t="shared" ref="G15:G29" si="0">E15*F15</f>
        <v>145.56</v>
      </c>
      <c r="H15" s="313">
        <f t="shared" ref="H15:H29" si="1">E15*F15</f>
        <v>145.56</v>
      </c>
    </row>
    <row r="16" spans="1:13" ht="15.75" customHeight="1">
      <c r="A16" s="308">
        <v>7</v>
      </c>
      <c r="B16" s="315" t="s">
        <v>289</v>
      </c>
      <c r="C16" s="308">
        <v>7130810681</v>
      </c>
      <c r="D16" s="308" t="s">
        <v>54</v>
      </c>
      <c r="E16" s="313">
        <f>VLOOKUP(C16,'SOR RATE'!A:D,4,0)</f>
        <v>3978.44</v>
      </c>
      <c r="F16" s="308">
        <v>2</v>
      </c>
      <c r="G16" s="313">
        <f>E16*F16</f>
        <v>7956.88</v>
      </c>
      <c r="H16" s="313">
        <f>E16*F16</f>
        <v>7956.88</v>
      </c>
    </row>
    <row r="17" spans="1:12" ht="14.25" customHeight="1">
      <c r="A17" s="308">
        <v>8</v>
      </c>
      <c r="B17" s="315" t="s">
        <v>290</v>
      </c>
      <c r="C17" s="308">
        <v>7130860033</v>
      </c>
      <c r="D17" s="308" t="s">
        <v>15</v>
      </c>
      <c r="E17" s="313">
        <f>VLOOKUP(C17,'SOR RATE'!A:D,4,0)</f>
        <v>1037.8499999999999</v>
      </c>
      <c r="F17" s="308">
        <v>2</v>
      </c>
      <c r="G17" s="313">
        <f>E17*F17</f>
        <v>2075.6999999999998</v>
      </c>
      <c r="H17" s="313">
        <f>E17*F17</f>
        <v>2075.6999999999998</v>
      </c>
    </row>
    <row r="18" spans="1:12" ht="16.5" customHeight="1">
      <c r="A18" s="308">
        <v>9</v>
      </c>
      <c r="B18" s="315" t="s">
        <v>291</v>
      </c>
      <c r="C18" s="308">
        <v>7130860076</v>
      </c>
      <c r="D18" s="308" t="s">
        <v>18</v>
      </c>
      <c r="E18" s="313">
        <f>VLOOKUP(C18,'SOR RATE'!A:D,4,0)/1000</f>
        <v>88.409089999999992</v>
      </c>
      <c r="F18" s="308">
        <v>17</v>
      </c>
      <c r="G18" s="313">
        <f>E18*F18</f>
        <v>1502.95453</v>
      </c>
      <c r="H18" s="313">
        <f>E18*F18</f>
        <v>1502.95453</v>
      </c>
    </row>
    <row r="19" spans="1:12" ht="42" customHeight="1">
      <c r="A19" s="308">
        <v>10</v>
      </c>
      <c r="B19" s="296" t="s">
        <v>292</v>
      </c>
      <c r="C19" s="308">
        <v>7130200202</v>
      </c>
      <c r="D19" s="308" t="s">
        <v>67</v>
      </c>
      <c r="E19" s="313">
        <f>VLOOKUP(C19,'SOR RATE'!A:D,4,0)</f>
        <v>2970</v>
      </c>
      <c r="F19" s="825">
        <f>0.65+0.6</f>
        <v>1.25</v>
      </c>
      <c r="G19" s="313">
        <f>E19*F19</f>
        <v>3712.5</v>
      </c>
      <c r="H19" s="313">
        <f>E19*F19</f>
        <v>3712.5</v>
      </c>
      <c r="I19" s="852" t="s">
        <v>38</v>
      </c>
    </row>
    <row r="20" spans="1:12" ht="14.25" customHeight="1">
      <c r="A20" s="826">
        <v>11</v>
      </c>
      <c r="B20" s="827" t="s">
        <v>39</v>
      </c>
      <c r="C20" s="286">
        <v>7130211158</v>
      </c>
      <c r="D20" s="287" t="s">
        <v>40</v>
      </c>
      <c r="E20" s="313">
        <f>VLOOKUP(C20,'SOR RATE'!A:D,4,0)</f>
        <v>191.67</v>
      </c>
      <c r="F20" s="308">
        <v>1</v>
      </c>
      <c r="G20" s="313">
        <f t="shared" si="0"/>
        <v>191.67</v>
      </c>
      <c r="H20" s="313">
        <f t="shared" si="1"/>
        <v>191.67</v>
      </c>
    </row>
    <row r="21" spans="1:12" ht="14.25" customHeight="1">
      <c r="A21" s="308">
        <v>12</v>
      </c>
      <c r="B21" s="827" t="s">
        <v>41</v>
      </c>
      <c r="C21" s="286">
        <v>7130210809</v>
      </c>
      <c r="D21" s="287" t="s">
        <v>40</v>
      </c>
      <c r="E21" s="313">
        <f>VLOOKUP(C21,'SOR RATE'!A:D,4,0)</f>
        <v>428.26</v>
      </c>
      <c r="F21" s="308">
        <v>1</v>
      </c>
      <c r="G21" s="313">
        <f t="shared" si="0"/>
        <v>428.26</v>
      </c>
      <c r="H21" s="313">
        <f t="shared" si="1"/>
        <v>428.26</v>
      </c>
    </row>
    <row r="22" spans="1:12" ht="14.25" customHeight="1">
      <c r="A22" s="826">
        <v>13</v>
      </c>
      <c r="B22" s="285" t="s">
        <v>42</v>
      </c>
      <c r="C22" s="286">
        <v>7130610206</v>
      </c>
      <c r="D22" s="287" t="s">
        <v>18</v>
      </c>
      <c r="E22" s="313">
        <f>VLOOKUP(C22,'SOR RATE'!A:D,4,0)/1000</f>
        <v>94.802589999999995</v>
      </c>
      <c r="F22" s="308">
        <v>2</v>
      </c>
      <c r="G22" s="313">
        <f t="shared" si="0"/>
        <v>189.60517999999999</v>
      </c>
      <c r="H22" s="313">
        <f t="shared" si="1"/>
        <v>189.60517999999999</v>
      </c>
      <c r="I22" s="185"/>
      <c r="J22" s="24"/>
    </row>
    <row r="23" spans="1:12" ht="15" customHeight="1">
      <c r="A23" s="308">
        <v>14</v>
      </c>
      <c r="B23" s="827" t="s">
        <v>43</v>
      </c>
      <c r="C23" s="286">
        <v>7130880041</v>
      </c>
      <c r="D23" s="287" t="s">
        <v>15</v>
      </c>
      <c r="E23" s="313">
        <f>VLOOKUP(C23,'SOR RATE'!A:D,4,0)</f>
        <v>112.23</v>
      </c>
      <c r="F23" s="308">
        <v>1</v>
      </c>
      <c r="G23" s="313">
        <f t="shared" si="0"/>
        <v>112.23</v>
      </c>
      <c r="H23" s="313">
        <f t="shared" si="1"/>
        <v>112.23</v>
      </c>
    </row>
    <row r="24" spans="1:12" ht="14.25" customHeight="1">
      <c r="A24" s="826">
        <v>15</v>
      </c>
      <c r="B24" s="285" t="s">
        <v>206</v>
      </c>
      <c r="C24" s="286">
        <v>7130810692</v>
      </c>
      <c r="D24" s="287" t="s">
        <v>24</v>
      </c>
      <c r="E24" s="313">
        <f>VLOOKUP(C24,'SOR RATE'!A:D,4,0)</f>
        <v>402.58</v>
      </c>
      <c r="F24" s="308">
        <v>4</v>
      </c>
      <c r="G24" s="313">
        <f t="shared" si="0"/>
        <v>1610.32</v>
      </c>
      <c r="H24" s="313">
        <f t="shared" si="1"/>
        <v>1610.32</v>
      </c>
    </row>
    <row r="25" spans="1:12" ht="13.5" customHeight="1">
      <c r="A25" s="826">
        <v>16</v>
      </c>
      <c r="B25" s="827" t="s">
        <v>293</v>
      </c>
      <c r="C25" s="286">
        <v>7130620609</v>
      </c>
      <c r="D25" s="287" t="s">
        <v>18</v>
      </c>
      <c r="E25" s="313">
        <f>VLOOKUP(C25,'SOR RATE'!A:D,4,0)</f>
        <v>84.76</v>
      </c>
      <c r="F25" s="308">
        <v>5</v>
      </c>
      <c r="G25" s="313">
        <f t="shared" si="0"/>
        <v>423.8</v>
      </c>
      <c r="H25" s="313">
        <f t="shared" si="1"/>
        <v>423.8</v>
      </c>
    </row>
    <row r="26" spans="1:12" ht="13.5" customHeight="1">
      <c r="A26" s="308">
        <v>17</v>
      </c>
      <c r="B26" s="827" t="s">
        <v>294</v>
      </c>
      <c r="C26" s="286">
        <v>7130620614</v>
      </c>
      <c r="D26" s="287" t="s">
        <v>18</v>
      </c>
      <c r="E26" s="313">
        <f>VLOOKUP(C26,'SOR RATE'!A:D,4,0)</f>
        <v>83.34</v>
      </c>
      <c r="F26" s="308">
        <v>1</v>
      </c>
      <c r="G26" s="313">
        <f t="shared" si="0"/>
        <v>83.34</v>
      </c>
      <c r="H26" s="313">
        <f t="shared" si="1"/>
        <v>83.34</v>
      </c>
    </row>
    <row r="27" spans="1:12" ht="35.25" customHeight="1">
      <c r="A27" s="308">
        <v>18</v>
      </c>
      <c r="B27" s="295" t="s">
        <v>295</v>
      </c>
      <c r="C27" s="308">
        <v>7130320044</v>
      </c>
      <c r="D27" s="287" t="s">
        <v>96</v>
      </c>
      <c r="E27" s="313">
        <f>VLOOKUP(C27,'SOR RATE'!A:D,4,0)</f>
        <v>1117.96</v>
      </c>
      <c r="F27" s="308">
        <v>2</v>
      </c>
      <c r="G27" s="313">
        <f t="shared" si="0"/>
        <v>2235.92</v>
      </c>
      <c r="H27" s="313">
        <f t="shared" si="1"/>
        <v>2235.92</v>
      </c>
      <c r="I27" s="277"/>
      <c r="J27" s="223"/>
      <c r="K27" s="278"/>
      <c r="L27" s="278"/>
    </row>
    <row r="28" spans="1:12" ht="41.25" customHeight="1">
      <c r="A28" s="308">
        <v>19</v>
      </c>
      <c r="B28" s="295" t="s">
        <v>296</v>
      </c>
      <c r="C28" s="308">
        <v>7130642039</v>
      </c>
      <c r="D28" s="290" t="s">
        <v>15</v>
      </c>
      <c r="E28" s="313">
        <f>VLOOKUP(C28,'SOR RATE'!A:D,4,0)</f>
        <v>997.07</v>
      </c>
      <c r="F28" s="308">
        <v>2</v>
      </c>
      <c r="G28" s="313">
        <f t="shared" si="0"/>
        <v>1994.14</v>
      </c>
      <c r="H28" s="313">
        <f t="shared" si="1"/>
        <v>1994.14</v>
      </c>
      <c r="I28" s="277"/>
      <c r="J28" s="277"/>
    </row>
    <row r="29" spans="1:12" ht="15" customHeight="1">
      <c r="A29" s="308">
        <v>20</v>
      </c>
      <c r="B29" s="295" t="s">
        <v>297</v>
      </c>
      <c r="C29" s="290">
        <v>7130320045</v>
      </c>
      <c r="D29" s="290" t="s">
        <v>15</v>
      </c>
      <c r="E29" s="313">
        <f>VLOOKUP(C29,'SOR RATE'!A:D,4,0)</f>
        <v>33.21</v>
      </c>
      <c r="F29" s="308">
        <v>25</v>
      </c>
      <c r="G29" s="313">
        <f t="shared" si="0"/>
        <v>830.25</v>
      </c>
      <c r="H29" s="313">
        <f t="shared" si="1"/>
        <v>830.25</v>
      </c>
      <c r="I29" s="277"/>
      <c r="J29" s="277"/>
    </row>
    <row r="30" spans="1:12" ht="29.25" customHeight="1">
      <c r="A30" s="828">
        <v>21</v>
      </c>
      <c r="B30" s="317" t="s">
        <v>62</v>
      </c>
      <c r="C30" s="829"/>
      <c r="D30" s="829"/>
      <c r="E30" s="828"/>
      <c r="F30" s="828"/>
      <c r="G30" s="280">
        <f>SUM(G10:G29)</f>
        <v>175540.08912400008</v>
      </c>
      <c r="H30" s="280">
        <f>SUM(H10:H29)</f>
        <v>204589.32662400004</v>
      </c>
      <c r="I30" s="259"/>
      <c r="J30" s="259"/>
    </row>
    <row r="31" spans="1:12" ht="29.25" customHeight="1">
      <c r="A31" s="828">
        <v>22</v>
      </c>
      <c r="B31" s="317" t="s">
        <v>63</v>
      </c>
      <c r="C31" s="829"/>
      <c r="D31" s="829"/>
      <c r="E31" s="828"/>
      <c r="F31" s="828"/>
      <c r="G31" s="280">
        <f>G30/1.18</f>
        <v>148762.78739322041</v>
      </c>
      <c r="H31" s="280">
        <f>H30/1.18</f>
        <v>173380.78527457631</v>
      </c>
      <c r="I31" s="259"/>
      <c r="J31" s="259"/>
    </row>
    <row r="32" spans="1:12" ht="15.75" customHeight="1">
      <c r="A32" s="308">
        <v>23</v>
      </c>
      <c r="B32" s="285" t="s">
        <v>1820</v>
      </c>
      <c r="C32" s="826"/>
      <c r="D32" s="826"/>
      <c r="E32" s="308">
        <v>7.4999999999999997E-2</v>
      </c>
      <c r="F32" s="308"/>
      <c r="G32" s="313">
        <f>E32*G31</f>
        <v>11157.20905449153</v>
      </c>
      <c r="H32" s="313">
        <f>E32*H31</f>
        <v>13003.558895593223</v>
      </c>
      <c r="I32" s="851" t="s">
        <v>68</v>
      </c>
    </row>
    <row r="33" spans="1:12" ht="14.25" customHeight="1">
      <c r="A33" s="308">
        <v>24</v>
      </c>
      <c r="B33" s="827" t="s">
        <v>1682</v>
      </c>
      <c r="C33" s="826"/>
      <c r="D33" s="826"/>
      <c r="E33" s="313">
        <v>24135.08</v>
      </c>
      <c r="F33" s="308">
        <v>1</v>
      </c>
      <c r="G33" s="313">
        <f>E33*F33</f>
        <v>24135.08</v>
      </c>
      <c r="H33" s="313">
        <f>E33*F33</f>
        <v>24135.08</v>
      </c>
    </row>
    <row r="34" spans="1:12" ht="15.75" customHeight="1">
      <c r="A34" s="308">
        <v>25</v>
      </c>
      <c r="B34" s="617" t="s">
        <v>1816</v>
      </c>
      <c r="C34" s="826"/>
      <c r="D34" s="826"/>
      <c r="E34" s="313"/>
      <c r="F34" s="308"/>
      <c r="G34" s="313"/>
      <c r="H34" s="313"/>
      <c r="I34" s="851" t="s">
        <v>68</v>
      </c>
      <c r="J34" s="188"/>
    </row>
    <row r="35" spans="1:12" s="3" customFormat="1" ht="19.5" customHeight="1">
      <c r="A35" s="286" t="s">
        <v>69</v>
      </c>
      <c r="B35" s="285" t="s">
        <v>1662</v>
      </c>
      <c r="C35" s="614"/>
      <c r="D35" s="615"/>
      <c r="E35" s="289"/>
      <c r="F35" s="289">
        <v>0.02</v>
      </c>
      <c r="G35" s="616">
        <f>G31*F35</f>
        <v>2975.255747864408</v>
      </c>
      <c r="H35" s="616">
        <f>H31*F35</f>
        <v>3467.6157054915261</v>
      </c>
      <c r="I35" s="851" t="s">
        <v>1815</v>
      </c>
    </row>
    <row r="36" spans="1:12" s="3" customFormat="1" ht="19.5" customHeight="1">
      <c r="A36" s="286" t="s">
        <v>71</v>
      </c>
      <c r="B36" s="285" t="s">
        <v>1663</v>
      </c>
      <c r="C36" s="286"/>
      <c r="D36" s="287"/>
      <c r="E36" s="292"/>
      <c r="F36" s="292">
        <v>0.03</v>
      </c>
      <c r="G36" s="313">
        <f>G31*F36</f>
        <v>4462.8836217966118</v>
      </c>
      <c r="H36" s="616">
        <f>H31*F36</f>
        <v>5201.4235582372894</v>
      </c>
      <c r="I36" s="851" t="s">
        <v>1815</v>
      </c>
    </row>
    <row r="37" spans="1:12" s="3" customFormat="1" ht="19.5" customHeight="1">
      <c r="A37" s="286" t="s">
        <v>72</v>
      </c>
      <c r="B37" s="285" t="s">
        <v>1664</v>
      </c>
      <c r="C37" s="286"/>
      <c r="D37" s="287"/>
      <c r="E37" s="292"/>
      <c r="F37" s="292">
        <v>0.04</v>
      </c>
      <c r="G37" s="313">
        <f>G31*F37</f>
        <v>5950.511495728816</v>
      </c>
      <c r="H37" s="616">
        <f>H31*F37</f>
        <v>6935.2314109830522</v>
      </c>
      <c r="I37" s="851" t="s">
        <v>1815</v>
      </c>
    </row>
    <row r="38" spans="1:12" ht="15" customHeight="1">
      <c r="A38" s="308">
        <v>26</v>
      </c>
      <c r="B38" s="325" t="s">
        <v>66</v>
      </c>
      <c r="C38" s="826"/>
      <c r="D38" s="308" t="s">
        <v>67</v>
      </c>
      <c r="E38" s="292">
        <f>693.78*1.037</f>
        <v>719.44985999999994</v>
      </c>
      <c r="F38" s="308">
        <v>1.25</v>
      </c>
      <c r="G38" s="313">
        <f>E38*F38</f>
        <v>899.31232499999987</v>
      </c>
      <c r="H38" s="313">
        <f>E38*F38</f>
        <v>899.31232499999987</v>
      </c>
      <c r="I38" s="854"/>
    </row>
    <row r="39" spans="1:12" ht="15" customHeight="1">
      <c r="A39" s="308">
        <v>27</v>
      </c>
      <c r="B39" s="295" t="s">
        <v>270</v>
      </c>
      <c r="C39" s="830"/>
      <c r="D39" s="290" t="s">
        <v>15</v>
      </c>
      <c r="E39" s="831">
        <f>3150*1.037</f>
        <v>3266.5499999999997</v>
      </c>
      <c r="F39" s="308">
        <v>2</v>
      </c>
      <c r="G39" s="313">
        <f>E39*F39</f>
        <v>6533.0999999999995</v>
      </c>
      <c r="H39" s="313">
        <f>E39*F39</f>
        <v>6533.0999999999995</v>
      </c>
      <c r="I39" s="854"/>
    </row>
    <row r="40" spans="1:12" ht="42" customHeight="1">
      <c r="A40" s="308">
        <v>28</v>
      </c>
      <c r="B40" s="285" t="s">
        <v>1683</v>
      </c>
      <c r="C40" s="830"/>
      <c r="D40" s="290"/>
      <c r="E40" s="313"/>
      <c r="F40" s="308"/>
      <c r="G40" s="313">
        <f>(G31+G32+G33+G35+G38+G39)*0.125</f>
        <v>24307.843065072047</v>
      </c>
      <c r="H40" s="313">
        <f>(H31+H32+H33+H35+H38+H39)*0.125</f>
        <v>27677.431525082633</v>
      </c>
      <c r="I40" s="851" t="s">
        <v>68</v>
      </c>
      <c r="L40" s="279"/>
    </row>
    <row r="41" spans="1:12" ht="27.75" customHeight="1">
      <c r="A41" s="828">
        <v>29</v>
      </c>
      <c r="B41" s="331" t="s">
        <v>1867</v>
      </c>
      <c r="C41" s="830"/>
      <c r="D41" s="290"/>
      <c r="E41" s="313"/>
      <c r="F41" s="308"/>
      <c r="G41" s="280">
        <f>G31+G32+G33+G35+G38+G39+G40</f>
        <v>218770.58758564843</v>
      </c>
      <c r="H41" s="280">
        <f>H31+H32+H33+H35+H38+H39+H40</f>
        <v>249096.88372574368</v>
      </c>
      <c r="I41" s="851" t="s">
        <v>68</v>
      </c>
    </row>
    <row r="42" spans="1:12" ht="15.75" customHeight="1">
      <c r="A42" s="308">
        <v>30</v>
      </c>
      <c r="B42" s="285" t="s">
        <v>1841</v>
      </c>
      <c r="C42" s="830"/>
      <c r="D42" s="290"/>
      <c r="E42" s="313">
        <v>0.09</v>
      </c>
      <c r="F42" s="308"/>
      <c r="G42" s="313">
        <f>G41*E42</f>
        <v>19689.352882708357</v>
      </c>
      <c r="H42" s="313">
        <f>H41*E42</f>
        <v>22418.71953531693</v>
      </c>
    </row>
    <row r="43" spans="1:12" ht="15.75" customHeight="1">
      <c r="A43" s="308">
        <v>31</v>
      </c>
      <c r="B43" s="285" t="s">
        <v>1842</v>
      </c>
      <c r="C43" s="830"/>
      <c r="D43" s="290"/>
      <c r="E43" s="313">
        <v>0.09</v>
      </c>
      <c r="F43" s="308"/>
      <c r="G43" s="313">
        <f>G41*E43</f>
        <v>19689.352882708357</v>
      </c>
      <c r="H43" s="313">
        <f>H41*E43</f>
        <v>22418.71953531693</v>
      </c>
      <c r="I43" s="185"/>
    </row>
    <row r="44" spans="1:12" ht="28.5" customHeight="1">
      <c r="A44" s="308">
        <v>32</v>
      </c>
      <c r="B44" s="285" t="s">
        <v>1843</v>
      </c>
      <c r="C44" s="826"/>
      <c r="D44" s="826"/>
      <c r="E44" s="826"/>
      <c r="F44" s="826"/>
      <c r="G44" s="280">
        <f>G41+G42+G43</f>
        <v>258149.29335106516</v>
      </c>
      <c r="H44" s="280">
        <f>H41+H42+H43</f>
        <v>293934.32279637753</v>
      </c>
    </row>
    <row r="45" spans="1:12" ht="30" customHeight="1">
      <c r="A45" s="828">
        <v>33</v>
      </c>
      <c r="B45" s="331" t="s">
        <v>79</v>
      </c>
      <c r="C45" s="832"/>
      <c r="D45" s="832"/>
      <c r="E45" s="832"/>
      <c r="F45" s="832"/>
      <c r="G45" s="280">
        <f>ROUND(G44,0)</f>
        <v>258149</v>
      </c>
      <c r="H45" s="280">
        <f>ROUND(H44,0)</f>
        <v>293934</v>
      </c>
    </row>
    <row r="46" spans="1:12" ht="9" customHeight="1">
      <c r="A46" s="259"/>
      <c r="B46" s="259"/>
      <c r="C46" s="259"/>
      <c r="D46" s="259"/>
      <c r="E46" s="259"/>
      <c r="F46" s="259"/>
      <c r="G46" s="259"/>
      <c r="H46" s="259"/>
    </row>
    <row r="47" spans="1:12" ht="27.75" customHeight="1">
      <c r="A47" s="833" t="s">
        <v>274</v>
      </c>
      <c r="B47" s="1047" t="s">
        <v>298</v>
      </c>
      <c r="C47" s="1047"/>
      <c r="D47" s="1047"/>
      <c r="E47" s="1047"/>
      <c r="F47" s="1047"/>
      <c r="G47" s="259"/>
      <c r="H47" s="259"/>
      <c r="I47" s="261"/>
    </row>
    <row r="48" spans="1:12" ht="15">
      <c r="A48" s="972" t="s">
        <v>80</v>
      </c>
      <c r="B48" s="972"/>
      <c r="C48" s="641"/>
      <c r="D48" s="642"/>
      <c r="E48" s="252"/>
      <c r="F48" s="252"/>
      <c r="G48" s="252"/>
      <c r="H48" s="252"/>
      <c r="I48" s="261"/>
    </row>
    <row r="49" spans="1:9" ht="42.75" customHeight="1">
      <c r="A49" s="916">
        <v>1</v>
      </c>
      <c r="B49" s="973" t="s">
        <v>81</v>
      </c>
      <c r="C49" s="973"/>
      <c r="D49" s="973"/>
      <c r="E49" s="973"/>
      <c r="F49" s="973"/>
      <c r="G49" s="973"/>
      <c r="H49" s="973"/>
      <c r="I49" s="261"/>
    </row>
    <row r="50" spans="1:9" ht="14.25">
      <c r="A50" s="642" t="s">
        <v>16</v>
      </c>
      <c r="B50" s="966" t="s">
        <v>83</v>
      </c>
      <c r="C50" s="966"/>
      <c r="D50" s="966"/>
      <c r="E50" s="966"/>
      <c r="F50" s="966"/>
      <c r="G50" s="966"/>
      <c r="H50" s="966"/>
    </row>
    <row r="52" spans="1:9" ht="12" customHeight="1">
      <c r="A52" s="260"/>
    </row>
  </sheetData>
  <mergeCells count="13">
    <mergeCell ref="A48:B48"/>
    <mergeCell ref="B49:H49"/>
    <mergeCell ref="B50:H50"/>
    <mergeCell ref="B47:F47"/>
    <mergeCell ref="B1:E1"/>
    <mergeCell ref="B3:H3"/>
    <mergeCell ref="A7:A8"/>
    <mergeCell ref="B7:B8"/>
    <mergeCell ref="C7:C8"/>
    <mergeCell ref="D7:D8"/>
    <mergeCell ref="E7:E8"/>
    <mergeCell ref="F7:F8"/>
    <mergeCell ref="G7:H7"/>
  </mergeCells>
  <conditionalFormatting sqref="B30">
    <cfRule type="cellIs" dxfId="9" priority="2" stopIfTrue="1" operator="equal">
      <formula>"?"</formula>
    </cfRule>
  </conditionalFormatting>
  <conditionalFormatting sqref="B31">
    <cfRule type="cellIs" dxfId="8" priority="1" stopIfTrue="1" operator="equal">
      <formula>"?"</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workbookViewId="0">
      <pane xSplit="3" ySplit="8" topLeftCell="D22" activePane="bottomRight" state="frozen"/>
      <selection pane="topRight" activeCell="D1" sqref="D1"/>
      <selection pane="bottomLeft" activeCell="A9" sqref="A9"/>
      <selection pane="bottomRight" activeCell="B48" sqref="B48"/>
    </sheetView>
  </sheetViews>
  <sheetFormatPr defaultRowHeight="12.75"/>
  <cols>
    <col min="1" max="1" width="4.140625" style="175" customWidth="1"/>
    <col min="2" max="2" width="52" style="175" customWidth="1"/>
    <col min="3" max="3" width="13.7109375" style="175" customWidth="1"/>
    <col min="4" max="4" width="6.28515625" style="175" customWidth="1"/>
    <col min="5" max="5" width="5.5703125" style="175" customWidth="1"/>
    <col min="6" max="6" width="9.5703125" style="175" customWidth="1"/>
    <col min="7" max="7" width="13.5703125" style="175" customWidth="1"/>
    <col min="8" max="8" width="6.85546875" style="175" customWidth="1"/>
    <col min="9" max="9" width="9" style="175" customWidth="1"/>
    <col min="10" max="10" width="11.140625" style="175" customWidth="1"/>
    <col min="11" max="11" width="19.85546875" style="175" customWidth="1"/>
    <col min="12" max="252" width="9.140625" style="175"/>
    <col min="253" max="253" width="4.140625" style="175" customWidth="1"/>
    <col min="254" max="254" width="52" style="175" customWidth="1"/>
    <col min="255" max="255" width="13.7109375" style="175" customWidth="1"/>
    <col min="256" max="256" width="5.7109375" style="175" bestFit="1" customWidth="1"/>
    <col min="257" max="257" width="5.5703125" style="175" customWidth="1"/>
    <col min="258" max="258" width="9.5703125" style="175" customWidth="1"/>
    <col min="259" max="259" width="13.5703125" style="175" customWidth="1"/>
    <col min="260" max="260" width="5.28515625" style="175" customWidth="1"/>
    <col min="261" max="261" width="9" style="175" customWidth="1"/>
    <col min="262" max="262" width="11.140625" style="175" customWidth="1"/>
    <col min="263" max="263" width="23.5703125" style="175" customWidth="1"/>
    <col min="264" max="264" width="23.7109375" style="175" customWidth="1"/>
    <col min="265" max="265" width="14.85546875" style="175" customWidth="1"/>
    <col min="266" max="508" width="9.140625" style="175"/>
    <col min="509" max="509" width="4.140625" style="175" customWidth="1"/>
    <col min="510" max="510" width="52" style="175" customWidth="1"/>
    <col min="511" max="511" width="13.7109375" style="175" customWidth="1"/>
    <col min="512" max="512" width="5.7109375" style="175" bestFit="1" customWidth="1"/>
    <col min="513" max="513" width="5.5703125" style="175" customWidth="1"/>
    <col min="514" max="514" width="9.5703125" style="175" customWidth="1"/>
    <col min="515" max="515" width="13.5703125" style="175" customWidth="1"/>
    <col min="516" max="516" width="5.28515625" style="175" customWidth="1"/>
    <col min="517" max="517" width="9" style="175" customWidth="1"/>
    <col min="518" max="518" width="11.140625" style="175" customWidth="1"/>
    <col min="519" max="519" width="23.5703125" style="175" customWidth="1"/>
    <col min="520" max="520" width="23.7109375" style="175" customWidth="1"/>
    <col min="521" max="521" width="14.85546875" style="175" customWidth="1"/>
    <col min="522" max="764" width="9.140625" style="175"/>
    <col min="765" max="765" width="4.140625" style="175" customWidth="1"/>
    <col min="766" max="766" width="52" style="175" customWidth="1"/>
    <col min="767" max="767" width="13.7109375" style="175" customWidth="1"/>
    <col min="768" max="768" width="5.7109375" style="175" bestFit="1" customWidth="1"/>
    <col min="769" max="769" width="5.5703125" style="175" customWidth="1"/>
    <col min="770" max="770" width="9.5703125" style="175" customWidth="1"/>
    <col min="771" max="771" width="13.5703125" style="175" customWidth="1"/>
    <col min="772" max="772" width="5.28515625" style="175" customWidth="1"/>
    <col min="773" max="773" width="9" style="175" customWidth="1"/>
    <col min="774" max="774" width="11.140625" style="175" customWidth="1"/>
    <col min="775" max="775" width="23.5703125" style="175" customWidth="1"/>
    <col min="776" max="776" width="23.7109375" style="175" customWidth="1"/>
    <col min="777" max="777" width="14.85546875" style="175" customWidth="1"/>
    <col min="778" max="1020" width="9.140625" style="175"/>
    <col min="1021" max="1021" width="4.140625" style="175" customWidth="1"/>
    <col min="1022" max="1022" width="52" style="175" customWidth="1"/>
    <col min="1023" max="1023" width="13.7109375" style="175" customWidth="1"/>
    <col min="1024" max="1024" width="5.7109375" style="175" bestFit="1" customWidth="1"/>
    <col min="1025" max="1025" width="5.5703125" style="175" customWidth="1"/>
    <col min="1026" max="1026" width="9.5703125" style="175" customWidth="1"/>
    <col min="1027" max="1027" width="13.5703125" style="175" customWidth="1"/>
    <col min="1028" max="1028" width="5.28515625" style="175" customWidth="1"/>
    <col min="1029" max="1029" width="9" style="175" customWidth="1"/>
    <col min="1030" max="1030" width="11.140625" style="175" customWidth="1"/>
    <col min="1031" max="1031" width="23.5703125" style="175" customWidth="1"/>
    <col min="1032" max="1032" width="23.7109375" style="175" customWidth="1"/>
    <col min="1033" max="1033" width="14.85546875" style="175" customWidth="1"/>
    <col min="1034" max="1276" width="9.140625" style="175"/>
    <col min="1277" max="1277" width="4.140625" style="175" customWidth="1"/>
    <col min="1278" max="1278" width="52" style="175" customWidth="1"/>
    <col min="1279" max="1279" width="13.7109375" style="175" customWidth="1"/>
    <col min="1280" max="1280" width="5.7109375" style="175" bestFit="1" customWidth="1"/>
    <col min="1281" max="1281" width="5.5703125" style="175" customWidth="1"/>
    <col min="1282" max="1282" width="9.5703125" style="175" customWidth="1"/>
    <col min="1283" max="1283" width="13.5703125" style="175" customWidth="1"/>
    <col min="1284" max="1284" width="5.28515625" style="175" customWidth="1"/>
    <col min="1285" max="1285" width="9" style="175" customWidth="1"/>
    <col min="1286" max="1286" width="11.140625" style="175" customWidth="1"/>
    <col min="1287" max="1287" width="23.5703125" style="175" customWidth="1"/>
    <col min="1288" max="1288" width="23.7109375" style="175" customWidth="1"/>
    <col min="1289" max="1289" width="14.85546875" style="175" customWidth="1"/>
    <col min="1290" max="1532" width="9.140625" style="175"/>
    <col min="1533" max="1533" width="4.140625" style="175" customWidth="1"/>
    <col min="1534" max="1534" width="52" style="175" customWidth="1"/>
    <col min="1535" max="1535" width="13.7109375" style="175" customWidth="1"/>
    <col min="1536" max="1536" width="5.7109375" style="175" bestFit="1" customWidth="1"/>
    <col min="1537" max="1537" width="5.5703125" style="175" customWidth="1"/>
    <col min="1538" max="1538" width="9.5703125" style="175" customWidth="1"/>
    <col min="1539" max="1539" width="13.5703125" style="175" customWidth="1"/>
    <col min="1540" max="1540" width="5.28515625" style="175" customWidth="1"/>
    <col min="1541" max="1541" width="9" style="175" customWidth="1"/>
    <col min="1542" max="1542" width="11.140625" style="175" customWidth="1"/>
    <col min="1543" max="1543" width="23.5703125" style="175" customWidth="1"/>
    <col min="1544" max="1544" width="23.7109375" style="175" customWidth="1"/>
    <col min="1545" max="1545" width="14.85546875" style="175" customWidth="1"/>
    <col min="1546" max="1788" width="9.140625" style="175"/>
    <col min="1789" max="1789" width="4.140625" style="175" customWidth="1"/>
    <col min="1790" max="1790" width="52" style="175" customWidth="1"/>
    <col min="1791" max="1791" width="13.7109375" style="175" customWidth="1"/>
    <col min="1792" max="1792" width="5.7109375" style="175" bestFit="1" customWidth="1"/>
    <col min="1793" max="1793" width="5.5703125" style="175" customWidth="1"/>
    <col min="1794" max="1794" width="9.5703125" style="175" customWidth="1"/>
    <col min="1795" max="1795" width="13.5703125" style="175" customWidth="1"/>
    <col min="1796" max="1796" width="5.28515625" style="175" customWidth="1"/>
    <col min="1797" max="1797" width="9" style="175" customWidth="1"/>
    <col min="1798" max="1798" width="11.140625" style="175" customWidth="1"/>
    <col min="1799" max="1799" width="23.5703125" style="175" customWidth="1"/>
    <col min="1800" max="1800" width="23.7109375" style="175" customWidth="1"/>
    <col min="1801" max="1801" width="14.85546875" style="175" customWidth="1"/>
    <col min="1802" max="2044" width="9.140625" style="175"/>
    <col min="2045" max="2045" width="4.140625" style="175" customWidth="1"/>
    <col min="2046" max="2046" width="52" style="175" customWidth="1"/>
    <col min="2047" max="2047" width="13.7109375" style="175" customWidth="1"/>
    <col min="2048" max="2048" width="5.7109375" style="175" bestFit="1" customWidth="1"/>
    <col min="2049" max="2049" width="5.5703125" style="175" customWidth="1"/>
    <col min="2050" max="2050" width="9.5703125" style="175" customWidth="1"/>
    <col min="2051" max="2051" width="13.5703125" style="175" customWidth="1"/>
    <col min="2052" max="2052" width="5.28515625" style="175" customWidth="1"/>
    <col min="2053" max="2053" width="9" style="175" customWidth="1"/>
    <col min="2054" max="2054" width="11.140625" style="175" customWidth="1"/>
    <col min="2055" max="2055" width="23.5703125" style="175" customWidth="1"/>
    <col min="2056" max="2056" width="23.7109375" style="175" customWidth="1"/>
    <col min="2057" max="2057" width="14.85546875" style="175" customWidth="1"/>
    <col min="2058" max="2300" width="9.140625" style="175"/>
    <col min="2301" max="2301" width="4.140625" style="175" customWidth="1"/>
    <col min="2302" max="2302" width="52" style="175" customWidth="1"/>
    <col min="2303" max="2303" width="13.7109375" style="175" customWidth="1"/>
    <col min="2304" max="2304" width="5.7109375" style="175" bestFit="1" customWidth="1"/>
    <col min="2305" max="2305" width="5.5703125" style="175" customWidth="1"/>
    <col min="2306" max="2306" width="9.5703125" style="175" customWidth="1"/>
    <col min="2307" max="2307" width="13.5703125" style="175" customWidth="1"/>
    <col min="2308" max="2308" width="5.28515625" style="175" customWidth="1"/>
    <col min="2309" max="2309" width="9" style="175" customWidth="1"/>
    <col min="2310" max="2310" width="11.140625" style="175" customWidth="1"/>
    <col min="2311" max="2311" width="23.5703125" style="175" customWidth="1"/>
    <col min="2312" max="2312" width="23.7109375" style="175" customWidth="1"/>
    <col min="2313" max="2313" width="14.85546875" style="175" customWidth="1"/>
    <col min="2314" max="2556" width="9.140625" style="175"/>
    <col min="2557" max="2557" width="4.140625" style="175" customWidth="1"/>
    <col min="2558" max="2558" width="52" style="175" customWidth="1"/>
    <col min="2559" max="2559" width="13.7109375" style="175" customWidth="1"/>
    <col min="2560" max="2560" width="5.7109375" style="175" bestFit="1" customWidth="1"/>
    <col min="2561" max="2561" width="5.5703125" style="175" customWidth="1"/>
    <col min="2562" max="2562" width="9.5703125" style="175" customWidth="1"/>
    <col min="2563" max="2563" width="13.5703125" style="175" customWidth="1"/>
    <col min="2564" max="2564" width="5.28515625" style="175" customWidth="1"/>
    <col min="2565" max="2565" width="9" style="175" customWidth="1"/>
    <col min="2566" max="2566" width="11.140625" style="175" customWidth="1"/>
    <col min="2567" max="2567" width="23.5703125" style="175" customWidth="1"/>
    <col min="2568" max="2568" width="23.7109375" style="175" customWidth="1"/>
    <col min="2569" max="2569" width="14.85546875" style="175" customWidth="1"/>
    <col min="2570" max="2812" width="9.140625" style="175"/>
    <col min="2813" max="2813" width="4.140625" style="175" customWidth="1"/>
    <col min="2814" max="2814" width="52" style="175" customWidth="1"/>
    <col min="2815" max="2815" width="13.7109375" style="175" customWidth="1"/>
    <col min="2816" max="2816" width="5.7109375" style="175" bestFit="1" customWidth="1"/>
    <col min="2817" max="2817" width="5.5703125" style="175" customWidth="1"/>
    <col min="2818" max="2818" width="9.5703125" style="175" customWidth="1"/>
    <col min="2819" max="2819" width="13.5703125" style="175" customWidth="1"/>
    <col min="2820" max="2820" width="5.28515625" style="175" customWidth="1"/>
    <col min="2821" max="2821" width="9" style="175" customWidth="1"/>
    <col min="2822" max="2822" width="11.140625" style="175" customWidth="1"/>
    <col min="2823" max="2823" width="23.5703125" style="175" customWidth="1"/>
    <col min="2824" max="2824" width="23.7109375" style="175" customWidth="1"/>
    <col min="2825" max="2825" width="14.85546875" style="175" customWidth="1"/>
    <col min="2826" max="3068" width="9.140625" style="175"/>
    <col min="3069" max="3069" width="4.140625" style="175" customWidth="1"/>
    <col min="3070" max="3070" width="52" style="175" customWidth="1"/>
    <col min="3071" max="3071" width="13.7109375" style="175" customWidth="1"/>
    <col min="3072" max="3072" width="5.7109375" style="175" bestFit="1" customWidth="1"/>
    <col min="3073" max="3073" width="5.5703125" style="175" customWidth="1"/>
    <col min="3074" max="3074" width="9.5703125" style="175" customWidth="1"/>
    <col min="3075" max="3075" width="13.5703125" style="175" customWidth="1"/>
    <col min="3076" max="3076" width="5.28515625" style="175" customWidth="1"/>
    <col min="3077" max="3077" width="9" style="175" customWidth="1"/>
    <col min="3078" max="3078" width="11.140625" style="175" customWidth="1"/>
    <col min="3079" max="3079" width="23.5703125" style="175" customWidth="1"/>
    <col min="3080" max="3080" width="23.7109375" style="175" customWidth="1"/>
    <col min="3081" max="3081" width="14.85546875" style="175" customWidth="1"/>
    <col min="3082" max="3324" width="9.140625" style="175"/>
    <col min="3325" max="3325" width="4.140625" style="175" customWidth="1"/>
    <col min="3326" max="3326" width="52" style="175" customWidth="1"/>
    <col min="3327" max="3327" width="13.7109375" style="175" customWidth="1"/>
    <col min="3328" max="3328" width="5.7109375" style="175" bestFit="1" customWidth="1"/>
    <col min="3329" max="3329" width="5.5703125" style="175" customWidth="1"/>
    <col min="3330" max="3330" width="9.5703125" style="175" customWidth="1"/>
    <col min="3331" max="3331" width="13.5703125" style="175" customWidth="1"/>
    <col min="3332" max="3332" width="5.28515625" style="175" customWidth="1"/>
    <col min="3333" max="3333" width="9" style="175" customWidth="1"/>
    <col min="3334" max="3334" width="11.140625" style="175" customWidth="1"/>
    <col min="3335" max="3335" width="23.5703125" style="175" customWidth="1"/>
    <col min="3336" max="3336" width="23.7109375" style="175" customWidth="1"/>
    <col min="3337" max="3337" width="14.85546875" style="175" customWidth="1"/>
    <col min="3338" max="3580" width="9.140625" style="175"/>
    <col min="3581" max="3581" width="4.140625" style="175" customWidth="1"/>
    <col min="3582" max="3582" width="52" style="175" customWidth="1"/>
    <col min="3583" max="3583" width="13.7109375" style="175" customWidth="1"/>
    <col min="3584" max="3584" width="5.7109375" style="175" bestFit="1" customWidth="1"/>
    <col min="3585" max="3585" width="5.5703125" style="175" customWidth="1"/>
    <col min="3586" max="3586" width="9.5703125" style="175" customWidth="1"/>
    <col min="3587" max="3587" width="13.5703125" style="175" customWidth="1"/>
    <col min="3588" max="3588" width="5.28515625" style="175" customWidth="1"/>
    <col min="3589" max="3589" width="9" style="175" customWidth="1"/>
    <col min="3590" max="3590" width="11.140625" style="175" customWidth="1"/>
    <col min="3591" max="3591" width="23.5703125" style="175" customWidth="1"/>
    <col min="3592" max="3592" width="23.7109375" style="175" customWidth="1"/>
    <col min="3593" max="3593" width="14.85546875" style="175" customWidth="1"/>
    <col min="3594" max="3836" width="9.140625" style="175"/>
    <col min="3837" max="3837" width="4.140625" style="175" customWidth="1"/>
    <col min="3838" max="3838" width="52" style="175" customWidth="1"/>
    <col min="3839" max="3839" width="13.7109375" style="175" customWidth="1"/>
    <col min="3840" max="3840" width="5.7109375" style="175" bestFit="1" customWidth="1"/>
    <col min="3841" max="3841" width="5.5703125" style="175" customWidth="1"/>
    <col min="3842" max="3842" width="9.5703125" style="175" customWidth="1"/>
    <col min="3843" max="3843" width="13.5703125" style="175" customWidth="1"/>
    <col min="3844" max="3844" width="5.28515625" style="175" customWidth="1"/>
    <col min="3845" max="3845" width="9" style="175" customWidth="1"/>
    <col min="3846" max="3846" width="11.140625" style="175" customWidth="1"/>
    <col min="3847" max="3847" width="23.5703125" style="175" customWidth="1"/>
    <col min="3848" max="3848" width="23.7109375" style="175" customWidth="1"/>
    <col min="3849" max="3849" width="14.85546875" style="175" customWidth="1"/>
    <col min="3850" max="4092" width="9.140625" style="175"/>
    <col min="4093" max="4093" width="4.140625" style="175" customWidth="1"/>
    <col min="4094" max="4094" width="52" style="175" customWidth="1"/>
    <col min="4095" max="4095" width="13.7109375" style="175" customWidth="1"/>
    <col min="4096" max="4096" width="5.7109375" style="175" bestFit="1" customWidth="1"/>
    <col min="4097" max="4097" width="5.5703125" style="175" customWidth="1"/>
    <col min="4098" max="4098" width="9.5703125" style="175" customWidth="1"/>
    <col min="4099" max="4099" width="13.5703125" style="175" customWidth="1"/>
    <col min="4100" max="4100" width="5.28515625" style="175" customWidth="1"/>
    <col min="4101" max="4101" width="9" style="175" customWidth="1"/>
    <col min="4102" max="4102" width="11.140625" style="175" customWidth="1"/>
    <col min="4103" max="4103" width="23.5703125" style="175" customWidth="1"/>
    <col min="4104" max="4104" width="23.7109375" style="175" customWidth="1"/>
    <col min="4105" max="4105" width="14.85546875" style="175" customWidth="1"/>
    <col min="4106" max="4348" width="9.140625" style="175"/>
    <col min="4349" max="4349" width="4.140625" style="175" customWidth="1"/>
    <col min="4350" max="4350" width="52" style="175" customWidth="1"/>
    <col min="4351" max="4351" width="13.7109375" style="175" customWidth="1"/>
    <col min="4352" max="4352" width="5.7109375" style="175" bestFit="1" customWidth="1"/>
    <col min="4353" max="4353" width="5.5703125" style="175" customWidth="1"/>
    <col min="4354" max="4354" width="9.5703125" style="175" customWidth="1"/>
    <col min="4355" max="4355" width="13.5703125" style="175" customWidth="1"/>
    <col min="4356" max="4356" width="5.28515625" style="175" customWidth="1"/>
    <col min="4357" max="4357" width="9" style="175" customWidth="1"/>
    <col min="4358" max="4358" width="11.140625" style="175" customWidth="1"/>
    <col min="4359" max="4359" width="23.5703125" style="175" customWidth="1"/>
    <col min="4360" max="4360" width="23.7109375" style="175" customWidth="1"/>
    <col min="4361" max="4361" width="14.85546875" style="175" customWidth="1"/>
    <col min="4362" max="4604" width="9.140625" style="175"/>
    <col min="4605" max="4605" width="4.140625" style="175" customWidth="1"/>
    <col min="4606" max="4606" width="52" style="175" customWidth="1"/>
    <col min="4607" max="4607" width="13.7109375" style="175" customWidth="1"/>
    <col min="4608" max="4608" width="5.7109375" style="175" bestFit="1" customWidth="1"/>
    <col min="4609" max="4609" width="5.5703125" style="175" customWidth="1"/>
    <col min="4610" max="4610" width="9.5703125" style="175" customWidth="1"/>
    <col min="4611" max="4611" width="13.5703125" style="175" customWidth="1"/>
    <col min="4612" max="4612" width="5.28515625" style="175" customWidth="1"/>
    <col min="4613" max="4613" width="9" style="175" customWidth="1"/>
    <col min="4614" max="4614" width="11.140625" style="175" customWidth="1"/>
    <col min="4615" max="4615" width="23.5703125" style="175" customWidth="1"/>
    <col min="4616" max="4616" width="23.7109375" style="175" customWidth="1"/>
    <col min="4617" max="4617" width="14.85546875" style="175" customWidth="1"/>
    <col min="4618" max="4860" width="9.140625" style="175"/>
    <col min="4861" max="4861" width="4.140625" style="175" customWidth="1"/>
    <col min="4862" max="4862" width="52" style="175" customWidth="1"/>
    <col min="4863" max="4863" width="13.7109375" style="175" customWidth="1"/>
    <col min="4864" max="4864" width="5.7109375" style="175" bestFit="1" customWidth="1"/>
    <col min="4865" max="4865" width="5.5703125" style="175" customWidth="1"/>
    <col min="4866" max="4866" width="9.5703125" style="175" customWidth="1"/>
    <col min="4867" max="4867" width="13.5703125" style="175" customWidth="1"/>
    <col min="4868" max="4868" width="5.28515625" style="175" customWidth="1"/>
    <col min="4869" max="4869" width="9" style="175" customWidth="1"/>
    <col min="4870" max="4870" width="11.140625" style="175" customWidth="1"/>
    <col min="4871" max="4871" width="23.5703125" style="175" customWidth="1"/>
    <col min="4872" max="4872" width="23.7109375" style="175" customWidth="1"/>
    <col min="4873" max="4873" width="14.85546875" style="175" customWidth="1"/>
    <col min="4874" max="5116" width="9.140625" style="175"/>
    <col min="5117" max="5117" width="4.140625" style="175" customWidth="1"/>
    <col min="5118" max="5118" width="52" style="175" customWidth="1"/>
    <col min="5119" max="5119" width="13.7109375" style="175" customWidth="1"/>
    <col min="5120" max="5120" width="5.7109375" style="175" bestFit="1" customWidth="1"/>
    <col min="5121" max="5121" width="5.5703125" style="175" customWidth="1"/>
    <col min="5122" max="5122" width="9.5703125" style="175" customWidth="1"/>
    <col min="5123" max="5123" width="13.5703125" style="175" customWidth="1"/>
    <col min="5124" max="5124" width="5.28515625" style="175" customWidth="1"/>
    <col min="5125" max="5125" width="9" style="175" customWidth="1"/>
    <col min="5126" max="5126" width="11.140625" style="175" customWidth="1"/>
    <col min="5127" max="5127" width="23.5703125" style="175" customWidth="1"/>
    <col min="5128" max="5128" width="23.7109375" style="175" customWidth="1"/>
    <col min="5129" max="5129" width="14.85546875" style="175" customWidth="1"/>
    <col min="5130" max="5372" width="9.140625" style="175"/>
    <col min="5373" max="5373" width="4.140625" style="175" customWidth="1"/>
    <col min="5374" max="5374" width="52" style="175" customWidth="1"/>
    <col min="5375" max="5375" width="13.7109375" style="175" customWidth="1"/>
    <col min="5376" max="5376" width="5.7109375" style="175" bestFit="1" customWidth="1"/>
    <col min="5377" max="5377" width="5.5703125" style="175" customWidth="1"/>
    <col min="5378" max="5378" width="9.5703125" style="175" customWidth="1"/>
    <col min="5379" max="5379" width="13.5703125" style="175" customWidth="1"/>
    <col min="5380" max="5380" width="5.28515625" style="175" customWidth="1"/>
    <col min="5381" max="5381" width="9" style="175" customWidth="1"/>
    <col min="5382" max="5382" width="11.140625" style="175" customWidth="1"/>
    <col min="5383" max="5383" width="23.5703125" style="175" customWidth="1"/>
    <col min="5384" max="5384" width="23.7109375" style="175" customWidth="1"/>
    <col min="5385" max="5385" width="14.85546875" style="175" customWidth="1"/>
    <col min="5386" max="5628" width="9.140625" style="175"/>
    <col min="5629" max="5629" width="4.140625" style="175" customWidth="1"/>
    <col min="5630" max="5630" width="52" style="175" customWidth="1"/>
    <col min="5631" max="5631" width="13.7109375" style="175" customWidth="1"/>
    <col min="5632" max="5632" width="5.7109375" style="175" bestFit="1" customWidth="1"/>
    <col min="5633" max="5633" width="5.5703125" style="175" customWidth="1"/>
    <col min="5634" max="5634" width="9.5703125" style="175" customWidth="1"/>
    <col min="5635" max="5635" width="13.5703125" style="175" customWidth="1"/>
    <col min="5636" max="5636" width="5.28515625" style="175" customWidth="1"/>
    <col min="5637" max="5637" width="9" style="175" customWidth="1"/>
    <col min="5638" max="5638" width="11.140625" style="175" customWidth="1"/>
    <col min="5639" max="5639" width="23.5703125" style="175" customWidth="1"/>
    <col min="5640" max="5640" width="23.7109375" style="175" customWidth="1"/>
    <col min="5641" max="5641" width="14.85546875" style="175" customWidth="1"/>
    <col min="5642" max="5884" width="9.140625" style="175"/>
    <col min="5885" max="5885" width="4.140625" style="175" customWidth="1"/>
    <col min="5886" max="5886" width="52" style="175" customWidth="1"/>
    <col min="5887" max="5887" width="13.7109375" style="175" customWidth="1"/>
    <col min="5888" max="5888" width="5.7109375" style="175" bestFit="1" customWidth="1"/>
    <col min="5889" max="5889" width="5.5703125" style="175" customWidth="1"/>
    <col min="5890" max="5890" width="9.5703125" style="175" customWidth="1"/>
    <col min="5891" max="5891" width="13.5703125" style="175" customWidth="1"/>
    <col min="5892" max="5892" width="5.28515625" style="175" customWidth="1"/>
    <col min="5893" max="5893" width="9" style="175" customWidth="1"/>
    <col min="5894" max="5894" width="11.140625" style="175" customWidth="1"/>
    <col min="5895" max="5895" width="23.5703125" style="175" customWidth="1"/>
    <col min="5896" max="5896" width="23.7109375" style="175" customWidth="1"/>
    <col min="5897" max="5897" width="14.85546875" style="175" customWidth="1"/>
    <col min="5898" max="6140" width="9.140625" style="175"/>
    <col min="6141" max="6141" width="4.140625" style="175" customWidth="1"/>
    <col min="6142" max="6142" width="52" style="175" customWidth="1"/>
    <col min="6143" max="6143" width="13.7109375" style="175" customWidth="1"/>
    <col min="6144" max="6144" width="5.7109375" style="175" bestFit="1" customWidth="1"/>
    <col min="6145" max="6145" width="5.5703125" style="175" customWidth="1"/>
    <col min="6146" max="6146" width="9.5703125" style="175" customWidth="1"/>
    <col min="6147" max="6147" width="13.5703125" style="175" customWidth="1"/>
    <col min="6148" max="6148" width="5.28515625" style="175" customWidth="1"/>
    <col min="6149" max="6149" width="9" style="175" customWidth="1"/>
    <col min="6150" max="6150" width="11.140625" style="175" customWidth="1"/>
    <col min="6151" max="6151" width="23.5703125" style="175" customWidth="1"/>
    <col min="6152" max="6152" width="23.7109375" style="175" customWidth="1"/>
    <col min="6153" max="6153" width="14.85546875" style="175" customWidth="1"/>
    <col min="6154" max="6396" width="9.140625" style="175"/>
    <col min="6397" max="6397" width="4.140625" style="175" customWidth="1"/>
    <col min="6398" max="6398" width="52" style="175" customWidth="1"/>
    <col min="6399" max="6399" width="13.7109375" style="175" customWidth="1"/>
    <col min="6400" max="6400" width="5.7109375" style="175" bestFit="1" customWidth="1"/>
    <col min="6401" max="6401" width="5.5703125" style="175" customWidth="1"/>
    <col min="6402" max="6402" width="9.5703125" style="175" customWidth="1"/>
    <col min="6403" max="6403" width="13.5703125" style="175" customWidth="1"/>
    <col min="6404" max="6404" width="5.28515625" style="175" customWidth="1"/>
    <col min="6405" max="6405" width="9" style="175" customWidth="1"/>
    <col min="6406" max="6406" width="11.140625" style="175" customWidth="1"/>
    <col min="6407" max="6407" width="23.5703125" style="175" customWidth="1"/>
    <col min="6408" max="6408" width="23.7109375" style="175" customWidth="1"/>
    <col min="6409" max="6409" width="14.85546875" style="175" customWidth="1"/>
    <col min="6410" max="6652" width="9.140625" style="175"/>
    <col min="6653" max="6653" width="4.140625" style="175" customWidth="1"/>
    <col min="6654" max="6654" width="52" style="175" customWidth="1"/>
    <col min="6655" max="6655" width="13.7109375" style="175" customWidth="1"/>
    <col min="6656" max="6656" width="5.7109375" style="175" bestFit="1" customWidth="1"/>
    <col min="6657" max="6657" width="5.5703125" style="175" customWidth="1"/>
    <col min="6658" max="6658" width="9.5703125" style="175" customWidth="1"/>
    <col min="6659" max="6659" width="13.5703125" style="175" customWidth="1"/>
    <col min="6660" max="6660" width="5.28515625" style="175" customWidth="1"/>
    <col min="6661" max="6661" width="9" style="175" customWidth="1"/>
    <col min="6662" max="6662" width="11.140625" style="175" customWidth="1"/>
    <col min="6663" max="6663" width="23.5703125" style="175" customWidth="1"/>
    <col min="6664" max="6664" width="23.7109375" style="175" customWidth="1"/>
    <col min="6665" max="6665" width="14.85546875" style="175" customWidth="1"/>
    <col min="6666" max="6908" width="9.140625" style="175"/>
    <col min="6909" max="6909" width="4.140625" style="175" customWidth="1"/>
    <col min="6910" max="6910" width="52" style="175" customWidth="1"/>
    <col min="6911" max="6911" width="13.7109375" style="175" customWidth="1"/>
    <col min="6912" max="6912" width="5.7109375" style="175" bestFit="1" customWidth="1"/>
    <col min="6913" max="6913" width="5.5703125" style="175" customWidth="1"/>
    <col min="6914" max="6914" width="9.5703125" style="175" customWidth="1"/>
    <col min="6915" max="6915" width="13.5703125" style="175" customWidth="1"/>
    <col min="6916" max="6916" width="5.28515625" style="175" customWidth="1"/>
    <col min="6917" max="6917" width="9" style="175" customWidth="1"/>
    <col min="6918" max="6918" width="11.140625" style="175" customWidth="1"/>
    <col min="6919" max="6919" width="23.5703125" style="175" customWidth="1"/>
    <col min="6920" max="6920" width="23.7109375" style="175" customWidth="1"/>
    <col min="6921" max="6921" width="14.85546875" style="175" customWidth="1"/>
    <col min="6922" max="7164" width="9.140625" style="175"/>
    <col min="7165" max="7165" width="4.140625" style="175" customWidth="1"/>
    <col min="7166" max="7166" width="52" style="175" customWidth="1"/>
    <col min="7167" max="7167" width="13.7109375" style="175" customWidth="1"/>
    <col min="7168" max="7168" width="5.7109375" style="175" bestFit="1" customWidth="1"/>
    <col min="7169" max="7169" width="5.5703125" style="175" customWidth="1"/>
    <col min="7170" max="7170" width="9.5703125" style="175" customWidth="1"/>
    <col min="7171" max="7171" width="13.5703125" style="175" customWidth="1"/>
    <col min="7172" max="7172" width="5.28515625" style="175" customWidth="1"/>
    <col min="7173" max="7173" width="9" style="175" customWidth="1"/>
    <col min="7174" max="7174" width="11.140625" style="175" customWidth="1"/>
    <col min="7175" max="7175" width="23.5703125" style="175" customWidth="1"/>
    <col min="7176" max="7176" width="23.7109375" style="175" customWidth="1"/>
    <col min="7177" max="7177" width="14.85546875" style="175" customWidth="1"/>
    <col min="7178" max="7420" width="9.140625" style="175"/>
    <col min="7421" max="7421" width="4.140625" style="175" customWidth="1"/>
    <col min="7422" max="7422" width="52" style="175" customWidth="1"/>
    <col min="7423" max="7423" width="13.7109375" style="175" customWidth="1"/>
    <col min="7424" max="7424" width="5.7109375" style="175" bestFit="1" customWidth="1"/>
    <col min="7425" max="7425" width="5.5703125" style="175" customWidth="1"/>
    <col min="7426" max="7426" width="9.5703125" style="175" customWidth="1"/>
    <col min="7427" max="7427" width="13.5703125" style="175" customWidth="1"/>
    <col min="7428" max="7428" width="5.28515625" style="175" customWidth="1"/>
    <col min="7429" max="7429" width="9" style="175" customWidth="1"/>
    <col min="7430" max="7430" width="11.140625" style="175" customWidth="1"/>
    <col min="7431" max="7431" width="23.5703125" style="175" customWidth="1"/>
    <col min="7432" max="7432" width="23.7109375" style="175" customWidth="1"/>
    <col min="7433" max="7433" width="14.85546875" style="175" customWidth="1"/>
    <col min="7434" max="7676" width="9.140625" style="175"/>
    <col min="7677" max="7677" width="4.140625" style="175" customWidth="1"/>
    <col min="7678" max="7678" width="52" style="175" customWidth="1"/>
    <col min="7679" max="7679" width="13.7109375" style="175" customWidth="1"/>
    <col min="7680" max="7680" width="5.7109375" style="175" bestFit="1" customWidth="1"/>
    <col min="7681" max="7681" width="5.5703125" style="175" customWidth="1"/>
    <col min="7682" max="7682" width="9.5703125" style="175" customWidth="1"/>
    <col min="7683" max="7683" width="13.5703125" style="175" customWidth="1"/>
    <col min="7684" max="7684" width="5.28515625" style="175" customWidth="1"/>
    <col min="7685" max="7685" width="9" style="175" customWidth="1"/>
    <col min="7686" max="7686" width="11.140625" style="175" customWidth="1"/>
    <col min="7687" max="7687" width="23.5703125" style="175" customWidth="1"/>
    <col min="7688" max="7688" width="23.7109375" style="175" customWidth="1"/>
    <col min="7689" max="7689" width="14.85546875" style="175" customWidth="1"/>
    <col min="7690" max="7932" width="9.140625" style="175"/>
    <col min="7933" max="7933" width="4.140625" style="175" customWidth="1"/>
    <col min="7934" max="7934" width="52" style="175" customWidth="1"/>
    <col min="7935" max="7935" width="13.7109375" style="175" customWidth="1"/>
    <col min="7936" max="7936" width="5.7109375" style="175" bestFit="1" customWidth="1"/>
    <col min="7937" max="7937" width="5.5703125" style="175" customWidth="1"/>
    <col min="7938" max="7938" width="9.5703125" style="175" customWidth="1"/>
    <col min="7939" max="7939" width="13.5703125" style="175" customWidth="1"/>
    <col min="7940" max="7940" width="5.28515625" style="175" customWidth="1"/>
    <col min="7941" max="7941" width="9" style="175" customWidth="1"/>
    <col min="7942" max="7942" width="11.140625" style="175" customWidth="1"/>
    <col min="7943" max="7943" width="23.5703125" style="175" customWidth="1"/>
    <col min="7944" max="7944" width="23.7109375" style="175" customWidth="1"/>
    <col min="7945" max="7945" width="14.85546875" style="175" customWidth="1"/>
    <col min="7946" max="8188" width="9.140625" style="175"/>
    <col min="8189" max="8189" width="4.140625" style="175" customWidth="1"/>
    <col min="8190" max="8190" width="52" style="175" customWidth="1"/>
    <col min="8191" max="8191" width="13.7109375" style="175" customWidth="1"/>
    <col min="8192" max="8192" width="5.7109375" style="175" bestFit="1" customWidth="1"/>
    <col min="8193" max="8193" width="5.5703125" style="175" customWidth="1"/>
    <col min="8194" max="8194" width="9.5703125" style="175" customWidth="1"/>
    <col min="8195" max="8195" width="13.5703125" style="175" customWidth="1"/>
    <col min="8196" max="8196" width="5.28515625" style="175" customWidth="1"/>
    <col min="8197" max="8197" width="9" style="175" customWidth="1"/>
    <col min="8198" max="8198" width="11.140625" style="175" customWidth="1"/>
    <col min="8199" max="8199" width="23.5703125" style="175" customWidth="1"/>
    <col min="8200" max="8200" width="23.7109375" style="175" customWidth="1"/>
    <col min="8201" max="8201" width="14.85546875" style="175" customWidth="1"/>
    <col min="8202" max="8444" width="9.140625" style="175"/>
    <col min="8445" max="8445" width="4.140625" style="175" customWidth="1"/>
    <col min="8446" max="8446" width="52" style="175" customWidth="1"/>
    <col min="8447" max="8447" width="13.7109375" style="175" customWidth="1"/>
    <col min="8448" max="8448" width="5.7109375" style="175" bestFit="1" customWidth="1"/>
    <col min="8449" max="8449" width="5.5703125" style="175" customWidth="1"/>
    <col min="8450" max="8450" width="9.5703125" style="175" customWidth="1"/>
    <col min="8451" max="8451" width="13.5703125" style="175" customWidth="1"/>
    <col min="8452" max="8452" width="5.28515625" style="175" customWidth="1"/>
    <col min="8453" max="8453" width="9" style="175" customWidth="1"/>
    <col min="8454" max="8454" width="11.140625" style="175" customWidth="1"/>
    <col min="8455" max="8455" width="23.5703125" style="175" customWidth="1"/>
    <col min="8456" max="8456" width="23.7109375" style="175" customWidth="1"/>
    <col min="8457" max="8457" width="14.85546875" style="175" customWidth="1"/>
    <col min="8458" max="8700" width="9.140625" style="175"/>
    <col min="8701" max="8701" width="4.140625" style="175" customWidth="1"/>
    <col min="8702" max="8702" width="52" style="175" customWidth="1"/>
    <col min="8703" max="8703" width="13.7109375" style="175" customWidth="1"/>
    <col min="8704" max="8704" width="5.7109375" style="175" bestFit="1" customWidth="1"/>
    <col min="8705" max="8705" width="5.5703125" style="175" customWidth="1"/>
    <col min="8706" max="8706" width="9.5703125" style="175" customWidth="1"/>
    <col min="8707" max="8707" width="13.5703125" style="175" customWidth="1"/>
    <col min="8708" max="8708" width="5.28515625" style="175" customWidth="1"/>
    <col min="8709" max="8709" width="9" style="175" customWidth="1"/>
    <col min="8710" max="8710" width="11.140625" style="175" customWidth="1"/>
    <col min="8711" max="8711" width="23.5703125" style="175" customWidth="1"/>
    <col min="8712" max="8712" width="23.7109375" style="175" customWidth="1"/>
    <col min="8713" max="8713" width="14.85546875" style="175" customWidth="1"/>
    <col min="8714" max="8956" width="9.140625" style="175"/>
    <col min="8957" max="8957" width="4.140625" style="175" customWidth="1"/>
    <col min="8958" max="8958" width="52" style="175" customWidth="1"/>
    <col min="8959" max="8959" width="13.7109375" style="175" customWidth="1"/>
    <col min="8960" max="8960" width="5.7109375" style="175" bestFit="1" customWidth="1"/>
    <col min="8961" max="8961" width="5.5703125" style="175" customWidth="1"/>
    <col min="8962" max="8962" width="9.5703125" style="175" customWidth="1"/>
    <col min="8963" max="8963" width="13.5703125" style="175" customWidth="1"/>
    <col min="8964" max="8964" width="5.28515625" style="175" customWidth="1"/>
    <col min="8965" max="8965" width="9" style="175" customWidth="1"/>
    <col min="8966" max="8966" width="11.140625" style="175" customWidth="1"/>
    <col min="8967" max="8967" width="23.5703125" style="175" customWidth="1"/>
    <col min="8968" max="8968" width="23.7109375" style="175" customWidth="1"/>
    <col min="8969" max="8969" width="14.85546875" style="175" customWidth="1"/>
    <col min="8970" max="9212" width="9.140625" style="175"/>
    <col min="9213" max="9213" width="4.140625" style="175" customWidth="1"/>
    <col min="9214" max="9214" width="52" style="175" customWidth="1"/>
    <col min="9215" max="9215" width="13.7109375" style="175" customWidth="1"/>
    <col min="9216" max="9216" width="5.7109375" style="175" bestFit="1" customWidth="1"/>
    <col min="9217" max="9217" width="5.5703125" style="175" customWidth="1"/>
    <col min="9218" max="9218" width="9.5703125" style="175" customWidth="1"/>
    <col min="9219" max="9219" width="13.5703125" style="175" customWidth="1"/>
    <col min="9220" max="9220" width="5.28515625" style="175" customWidth="1"/>
    <col min="9221" max="9221" width="9" style="175" customWidth="1"/>
    <col min="9222" max="9222" width="11.140625" style="175" customWidth="1"/>
    <col min="9223" max="9223" width="23.5703125" style="175" customWidth="1"/>
    <col min="9224" max="9224" width="23.7109375" style="175" customWidth="1"/>
    <col min="9225" max="9225" width="14.85546875" style="175" customWidth="1"/>
    <col min="9226" max="9468" width="9.140625" style="175"/>
    <col min="9469" max="9469" width="4.140625" style="175" customWidth="1"/>
    <col min="9470" max="9470" width="52" style="175" customWidth="1"/>
    <col min="9471" max="9471" width="13.7109375" style="175" customWidth="1"/>
    <col min="9472" max="9472" width="5.7109375" style="175" bestFit="1" customWidth="1"/>
    <col min="9473" max="9473" width="5.5703125" style="175" customWidth="1"/>
    <col min="9474" max="9474" width="9.5703125" style="175" customWidth="1"/>
    <col min="9475" max="9475" width="13.5703125" style="175" customWidth="1"/>
    <col min="9476" max="9476" width="5.28515625" style="175" customWidth="1"/>
    <col min="9477" max="9477" width="9" style="175" customWidth="1"/>
    <col min="9478" max="9478" width="11.140625" style="175" customWidth="1"/>
    <col min="9479" max="9479" width="23.5703125" style="175" customWidth="1"/>
    <col min="9480" max="9480" width="23.7109375" style="175" customWidth="1"/>
    <col min="9481" max="9481" width="14.85546875" style="175" customWidth="1"/>
    <col min="9482" max="9724" width="9.140625" style="175"/>
    <col min="9725" max="9725" width="4.140625" style="175" customWidth="1"/>
    <col min="9726" max="9726" width="52" style="175" customWidth="1"/>
    <col min="9727" max="9727" width="13.7109375" style="175" customWidth="1"/>
    <col min="9728" max="9728" width="5.7109375" style="175" bestFit="1" customWidth="1"/>
    <col min="9729" max="9729" width="5.5703125" style="175" customWidth="1"/>
    <col min="9730" max="9730" width="9.5703125" style="175" customWidth="1"/>
    <col min="9731" max="9731" width="13.5703125" style="175" customWidth="1"/>
    <col min="9732" max="9732" width="5.28515625" style="175" customWidth="1"/>
    <col min="9733" max="9733" width="9" style="175" customWidth="1"/>
    <col min="9734" max="9734" width="11.140625" style="175" customWidth="1"/>
    <col min="9735" max="9735" width="23.5703125" style="175" customWidth="1"/>
    <col min="9736" max="9736" width="23.7109375" style="175" customWidth="1"/>
    <col min="9737" max="9737" width="14.85546875" style="175" customWidth="1"/>
    <col min="9738" max="9980" width="9.140625" style="175"/>
    <col min="9981" max="9981" width="4.140625" style="175" customWidth="1"/>
    <col min="9982" max="9982" width="52" style="175" customWidth="1"/>
    <col min="9983" max="9983" width="13.7109375" style="175" customWidth="1"/>
    <col min="9984" max="9984" width="5.7109375" style="175" bestFit="1" customWidth="1"/>
    <col min="9985" max="9985" width="5.5703125" style="175" customWidth="1"/>
    <col min="9986" max="9986" width="9.5703125" style="175" customWidth="1"/>
    <col min="9987" max="9987" width="13.5703125" style="175" customWidth="1"/>
    <col min="9988" max="9988" width="5.28515625" style="175" customWidth="1"/>
    <col min="9989" max="9989" width="9" style="175" customWidth="1"/>
    <col min="9990" max="9990" width="11.140625" style="175" customWidth="1"/>
    <col min="9991" max="9991" width="23.5703125" style="175" customWidth="1"/>
    <col min="9992" max="9992" width="23.7109375" style="175" customWidth="1"/>
    <col min="9993" max="9993" width="14.85546875" style="175" customWidth="1"/>
    <col min="9994" max="10236" width="9.140625" style="175"/>
    <col min="10237" max="10237" width="4.140625" style="175" customWidth="1"/>
    <col min="10238" max="10238" width="52" style="175" customWidth="1"/>
    <col min="10239" max="10239" width="13.7109375" style="175" customWidth="1"/>
    <col min="10240" max="10240" width="5.7109375" style="175" bestFit="1" customWidth="1"/>
    <col min="10241" max="10241" width="5.5703125" style="175" customWidth="1"/>
    <col min="10242" max="10242" width="9.5703125" style="175" customWidth="1"/>
    <col min="10243" max="10243" width="13.5703125" style="175" customWidth="1"/>
    <col min="10244" max="10244" width="5.28515625" style="175" customWidth="1"/>
    <col min="10245" max="10245" width="9" style="175" customWidth="1"/>
    <col min="10246" max="10246" width="11.140625" style="175" customWidth="1"/>
    <col min="10247" max="10247" width="23.5703125" style="175" customWidth="1"/>
    <col min="10248" max="10248" width="23.7109375" style="175" customWidth="1"/>
    <col min="10249" max="10249" width="14.85546875" style="175" customWidth="1"/>
    <col min="10250" max="10492" width="9.140625" style="175"/>
    <col min="10493" max="10493" width="4.140625" style="175" customWidth="1"/>
    <col min="10494" max="10494" width="52" style="175" customWidth="1"/>
    <col min="10495" max="10495" width="13.7109375" style="175" customWidth="1"/>
    <col min="10496" max="10496" width="5.7109375" style="175" bestFit="1" customWidth="1"/>
    <col min="10497" max="10497" width="5.5703125" style="175" customWidth="1"/>
    <col min="10498" max="10498" width="9.5703125" style="175" customWidth="1"/>
    <col min="10499" max="10499" width="13.5703125" style="175" customWidth="1"/>
    <col min="10500" max="10500" width="5.28515625" style="175" customWidth="1"/>
    <col min="10501" max="10501" width="9" style="175" customWidth="1"/>
    <col min="10502" max="10502" width="11.140625" style="175" customWidth="1"/>
    <col min="10503" max="10503" width="23.5703125" style="175" customWidth="1"/>
    <col min="10504" max="10504" width="23.7109375" style="175" customWidth="1"/>
    <col min="10505" max="10505" width="14.85546875" style="175" customWidth="1"/>
    <col min="10506" max="10748" width="9.140625" style="175"/>
    <col min="10749" max="10749" width="4.140625" style="175" customWidth="1"/>
    <col min="10750" max="10750" width="52" style="175" customWidth="1"/>
    <col min="10751" max="10751" width="13.7109375" style="175" customWidth="1"/>
    <col min="10752" max="10752" width="5.7109375" style="175" bestFit="1" customWidth="1"/>
    <col min="10753" max="10753" width="5.5703125" style="175" customWidth="1"/>
    <col min="10754" max="10754" width="9.5703125" style="175" customWidth="1"/>
    <col min="10755" max="10755" width="13.5703125" style="175" customWidth="1"/>
    <col min="10756" max="10756" width="5.28515625" style="175" customWidth="1"/>
    <col min="10757" max="10757" width="9" style="175" customWidth="1"/>
    <col min="10758" max="10758" width="11.140625" style="175" customWidth="1"/>
    <col min="10759" max="10759" width="23.5703125" style="175" customWidth="1"/>
    <col min="10760" max="10760" width="23.7109375" style="175" customWidth="1"/>
    <col min="10761" max="10761" width="14.85546875" style="175" customWidth="1"/>
    <col min="10762" max="11004" width="9.140625" style="175"/>
    <col min="11005" max="11005" width="4.140625" style="175" customWidth="1"/>
    <col min="11006" max="11006" width="52" style="175" customWidth="1"/>
    <col min="11007" max="11007" width="13.7109375" style="175" customWidth="1"/>
    <col min="11008" max="11008" width="5.7109375" style="175" bestFit="1" customWidth="1"/>
    <col min="11009" max="11009" width="5.5703125" style="175" customWidth="1"/>
    <col min="11010" max="11010" width="9.5703125" style="175" customWidth="1"/>
    <col min="11011" max="11011" width="13.5703125" style="175" customWidth="1"/>
    <col min="11012" max="11012" width="5.28515625" style="175" customWidth="1"/>
    <col min="11013" max="11013" width="9" style="175" customWidth="1"/>
    <col min="11014" max="11014" width="11.140625" style="175" customWidth="1"/>
    <col min="11015" max="11015" width="23.5703125" style="175" customWidth="1"/>
    <col min="11016" max="11016" width="23.7109375" style="175" customWidth="1"/>
    <col min="11017" max="11017" width="14.85546875" style="175" customWidth="1"/>
    <col min="11018" max="11260" width="9.140625" style="175"/>
    <col min="11261" max="11261" width="4.140625" style="175" customWidth="1"/>
    <col min="11262" max="11262" width="52" style="175" customWidth="1"/>
    <col min="11263" max="11263" width="13.7109375" style="175" customWidth="1"/>
    <col min="11264" max="11264" width="5.7109375" style="175" bestFit="1" customWidth="1"/>
    <col min="11265" max="11265" width="5.5703125" style="175" customWidth="1"/>
    <col min="11266" max="11266" width="9.5703125" style="175" customWidth="1"/>
    <col min="11267" max="11267" width="13.5703125" style="175" customWidth="1"/>
    <col min="11268" max="11268" width="5.28515625" style="175" customWidth="1"/>
    <col min="11269" max="11269" width="9" style="175" customWidth="1"/>
    <col min="11270" max="11270" width="11.140625" style="175" customWidth="1"/>
    <col min="11271" max="11271" width="23.5703125" style="175" customWidth="1"/>
    <col min="11272" max="11272" width="23.7109375" style="175" customWidth="1"/>
    <col min="11273" max="11273" width="14.85546875" style="175" customWidth="1"/>
    <col min="11274" max="11516" width="9.140625" style="175"/>
    <col min="11517" max="11517" width="4.140625" style="175" customWidth="1"/>
    <col min="11518" max="11518" width="52" style="175" customWidth="1"/>
    <col min="11519" max="11519" width="13.7109375" style="175" customWidth="1"/>
    <col min="11520" max="11520" width="5.7109375" style="175" bestFit="1" customWidth="1"/>
    <col min="11521" max="11521" width="5.5703125" style="175" customWidth="1"/>
    <col min="11522" max="11522" width="9.5703125" style="175" customWidth="1"/>
    <col min="11523" max="11523" width="13.5703125" style="175" customWidth="1"/>
    <col min="11524" max="11524" width="5.28515625" style="175" customWidth="1"/>
    <col min="11525" max="11525" width="9" style="175" customWidth="1"/>
    <col min="11526" max="11526" width="11.140625" style="175" customWidth="1"/>
    <col min="11527" max="11527" width="23.5703125" style="175" customWidth="1"/>
    <col min="11528" max="11528" width="23.7109375" style="175" customWidth="1"/>
    <col min="11529" max="11529" width="14.85546875" style="175" customWidth="1"/>
    <col min="11530" max="11772" width="9.140625" style="175"/>
    <col min="11773" max="11773" width="4.140625" style="175" customWidth="1"/>
    <col min="11774" max="11774" width="52" style="175" customWidth="1"/>
    <col min="11775" max="11775" width="13.7109375" style="175" customWidth="1"/>
    <col min="11776" max="11776" width="5.7109375" style="175" bestFit="1" customWidth="1"/>
    <col min="11777" max="11777" width="5.5703125" style="175" customWidth="1"/>
    <col min="11778" max="11778" width="9.5703125" style="175" customWidth="1"/>
    <col min="11779" max="11779" width="13.5703125" style="175" customWidth="1"/>
    <col min="11780" max="11780" width="5.28515625" style="175" customWidth="1"/>
    <col min="11781" max="11781" width="9" style="175" customWidth="1"/>
    <col min="11782" max="11782" width="11.140625" style="175" customWidth="1"/>
    <col min="11783" max="11783" width="23.5703125" style="175" customWidth="1"/>
    <col min="11784" max="11784" width="23.7109375" style="175" customWidth="1"/>
    <col min="11785" max="11785" width="14.85546875" style="175" customWidth="1"/>
    <col min="11786" max="12028" width="9.140625" style="175"/>
    <col min="12029" max="12029" width="4.140625" style="175" customWidth="1"/>
    <col min="12030" max="12030" width="52" style="175" customWidth="1"/>
    <col min="12031" max="12031" width="13.7109375" style="175" customWidth="1"/>
    <col min="12032" max="12032" width="5.7109375" style="175" bestFit="1" customWidth="1"/>
    <col min="12033" max="12033" width="5.5703125" style="175" customWidth="1"/>
    <col min="12034" max="12034" width="9.5703125" style="175" customWidth="1"/>
    <col min="12035" max="12035" width="13.5703125" style="175" customWidth="1"/>
    <col min="12036" max="12036" width="5.28515625" style="175" customWidth="1"/>
    <col min="12037" max="12037" width="9" style="175" customWidth="1"/>
    <col min="12038" max="12038" width="11.140625" style="175" customWidth="1"/>
    <col min="12039" max="12039" width="23.5703125" style="175" customWidth="1"/>
    <col min="12040" max="12040" width="23.7109375" style="175" customWidth="1"/>
    <col min="12041" max="12041" width="14.85546875" style="175" customWidth="1"/>
    <col min="12042" max="12284" width="9.140625" style="175"/>
    <col min="12285" max="12285" width="4.140625" style="175" customWidth="1"/>
    <col min="12286" max="12286" width="52" style="175" customWidth="1"/>
    <col min="12287" max="12287" width="13.7109375" style="175" customWidth="1"/>
    <col min="12288" max="12288" width="5.7109375" style="175" bestFit="1" customWidth="1"/>
    <col min="12289" max="12289" width="5.5703125" style="175" customWidth="1"/>
    <col min="12290" max="12290" width="9.5703125" style="175" customWidth="1"/>
    <col min="12291" max="12291" width="13.5703125" style="175" customWidth="1"/>
    <col min="12292" max="12292" width="5.28515625" style="175" customWidth="1"/>
    <col min="12293" max="12293" width="9" style="175" customWidth="1"/>
    <col min="12294" max="12294" width="11.140625" style="175" customWidth="1"/>
    <col min="12295" max="12295" width="23.5703125" style="175" customWidth="1"/>
    <col min="12296" max="12296" width="23.7109375" style="175" customWidth="1"/>
    <col min="12297" max="12297" width="14.85546875" style="175" customWidth="1"/>
    <col min="12298" max="12540" width="9.140625" style="175"/>
    <col min="12541" max="12541" width="4.140625" style="175" customWidth="1"/>
    <col min="12542" max="12542" width="52" style="175" customWidth="1"/>
    <col min="12543" max="12543" width="13.7109375" style="175" customWidth="1"/>
    <col min="12544" max="12544" width="5.7109375" style="175" bestFit="1" customWidth="1"/>
    <col min="12545" max="12545" width="5.5703125" style="175" customWidth="1"/>
    <col min="12546" max="12546" width="9.5703125" style="175" customWidth="1"/>
    <col min="12547" max="12547" width="13.5703125" style="175" customWidth="1"/>
    <col min="12548" max="12548" width="5.28515625" style="175" customWidth="1"/>
    <col min="12549" max="12549" width="9" style="175" customWidth="1"/>
    <col min="12550" max="12550" width="11.140625" style="175" customWidth="1"/>
    <col min="12551" max="12551" width="23.5703125" style="175" customWidth="1"/>
    <col min="12552" max="12552" width="23.7109375" style="175" customWidth="1"/>
    <col min="12553" max="12553" width="14.85546875" style="175" customWidth="1"/>
    <col min="12554" max="12796" width="9.140625" style="175"/>
    <col min="12797" max="12797" width="4.140625" style="175" customWidth="1"/>
    <col min="12798" max="12798" width="52" style="175" customWidth="1"/>
    <col min="12799" max="12799" width="13.7109375" style="175" customWidth="1"/>
    <col min="12800" max="12800" width="5.7109375" style="175" bestFit="1" customWidth="1"/>
    <col min="12801" max="12801" width="5.5703125" style="175" customWidth="1"/>
    <col min="12802" max="12802" width="9.5703125" style="175" customWidth="1"/>
    <col min="12803" max="12803" width="13.5703125" style="175" customWidth="1"/>
    <col min="12804" max="12804" width="5.28515625" style="175" customWidth="1"/>
    <col min="12805" max="12805" width="9" style="175" customWidth="1"/>
    <col min="12806" max="12806" width="11.140625" style="175" customWidth="1"/>
    <col min="12807" max="12807" width="23.5703125" style="175" customWidth="1"/>
    <col min="12808" max="12808" width="23.7109375" style="175" customWidth="1"/>
    <col min="12809" max="12809" width="14.85546875" style="175" customWidth="1"/>
    <col min="12810" max="13052" width="9.140625" style="175"/>
    <col min="13053" max="13053" width="4.140625" style="175" customWidth="1"/>
    <col min="13054" max="13054" width="52" style="175" customWidth="1"/>
    <col min="13055" max="13055" width="13.7109375" style="175" customWidth="1"/>
    <col min="13056" max="13056" width="5.7109375" style="175" bestFit="1" customWidth="1"/>
    <col min="13057" max="13057" width="5.5703125" style="175" customWidth="1"/>
    <col min="13058" max="13058" width="9.5703125" style="175" customWidth="1"/>
    <col min="13059" max="13059" width="13.5703125" style="175" customWidth="1"/>
    <col min="13060" max="13060" width="5.28515625" style="175" customWidth="1"/>
    <col min="13061" max="13061" width="9" style="175" customWidth="1"/>
    <col min="13062" max="13062" width="11.140625" style="175" customWidth="1"/>
    <col min="13063" max="13063" width="23.5703125" style="175" customWidth="1"/>
    <col min="13064" max="13064" width="23.7109375" style="175" customWidth="1"/>
    <col min="13065" max="13065" width="14.85546875" style="175" customWidth="1"/>
    <col min="13066" max="13308" width="9.140625" style="175"/>
    <col min="13309" max="13309" width="4.140625" style="175" customWidth="1"/>
    <col min="13310" max="13310" width="52" style="175" customWidth="1"/>
    <col min="13311" max="13311" width="13.7109375" style="175" customWidth="1"/>
    <col min="13312" max="13312" width="5.7109375" style="175" bestFit="1" customWidth="1"/>
    <col min="13313" max="13313" width="5.5703125" style="175" customWidth="1"/>
    <col min="13314" max="13314" width="9.5703125" style="175" customWidth="1"/>
    <col min="13315" max="13315" width="13.5703125" style="175" customWidth="1"/>
    <col min="13316" max="13316" width="5.28515625" style="175" customWidth="1"/>
    <col min="13317" max="13317" width="9" style="175" customWidth="1"/>
    <col min="13318" max="13318" width="11.140625" style="175" customWidth="1"/>
    <col min="13319" max="13319" width="23.5703125" style="175" customWidth="1"/>
    <col min="13320" max="13320" width="23.7109375" style="175" customWidth="1"/>
    <col min="13321" max="13321" width="14.85546875" style="175" customWidth="1"/>
    <col min="13322" max="13564" width="9.140625" style="175"/>
    <col min="13565" max="13565" width="4.140625" style="175" customWidth="1"/>
    <col min="13566" max="13566" width="52" style="175" customWidth="1"/>
    <col min="13567" max="13567" width="13.7109375" style="175" customWidth="1"/>
    <col min="13568" max="13568" width="5.7109375" style="175" bestFit="1" customWidth="1"/>
    <col min="13569" max="13569" width="5.5703125" style="175" customWidth="1"/>
    <col min="13570" max="13570" width="9.5703125" style="175" customWidth="1"/>
    <col min="13571" max="13571" width="13.5703125" style="175" customWidth="1"/>
    <col min="13572" max="13572" width="5.28515625" style="175" customWidth="1"/>
    <col min="13573" max="13573" width="9" style="175" customWidth="1"/>
    <col min="13574" max="13574" width="11.140625" style="175" customWidth="1"/>
    <col min="13575" max="13575" width="23.5703125" style="175" customWidth="1"/>
    <col min="13576" max="13576" width="23.7109375" style="175" customWidth="1"/>
    <col min="13577" max="13577" width="14.85546875" style="175" customWidth="1"/>
    <col min="13578" max="13820" width="9.140625" style="175"/>
    <col min="13821" max="13821" width="4.140625" style="175" customWidth="1"/>
    <col min="13822" max="13822" width="52" style="175" customWidth="1"/>
    <col min="13823" max="13823" width="13.7109375" style="175" customWidth="1"/>
    <col min="13824" max="13824" width="5.7109375" style="175" bestFit="1" customWidth="1"/>
    <col min="13825" max="13825" width="5.5703125" style="175" customWidth="1"/>
    <col min="13826" max="13826" width="9.5703125" style="175" customWidth="1"/>
    <col min="13827" max="13827" width="13.5703125" style="175" customWidth="1"/>
    <col min="13828" max="13828" width="5.28515625" style="175" customWidth="1"/>
    <col min="13829" max="13829" width="9" style="175" customWidth="1"/>
    <col min="13830" max="13830" width="11.140625" style="175" customWidth="1"/>
    <col min="13831" max="13831" width="23.5703125" style="175" customWidth="1"/>
    <col min="13832" max="13832" width="23.7109375" style="175" customWidth="1"/>
    <col min="13833" max="13833" width="14.85546875" style="175" customWidth="1"/>
    <col min="13834" max="14076" width="9.140625" style="175"/>
    <col min="14077" max="14077" width="4.140625" style="175" customWidth="1"/>
    <col min="14078" max="14078" width="52" style="175" customWidth="1"/>
    <col min="14079" max="14079" width="13.7109375" style="175" customWidth="1"/>
    <col min="14080" max="14080" width="5.7109375" style="175" bestFit="1" customWidth="1"/>
    <col min="14081" max="14081" width="5.5703125" style="175" customWidth="1"/>
    <col min="14082" max="14082" width="9.5703125" style="175" customWidth="1"/>
    <col min="14083" max="14083" width="13.5703125" style="175" customWidth="1"/>
    <col min="14084" max="14084" width="5.28515625" style="175" customWidth="1"/>
    <col min="14085" max="14085" width="9" style="175" customWidth="1"/>
    <col min="14086" max="14086" width="11.140625" style="175" customWidth="1"/>
    <col min="14087" max="14087" width="23.5703125" style="175" customWidth="1"/>
    <col min="14088" max="14088" width="23.7109375" style="175" customWidth="1"/>
    <col min="14089" max="14089" width="14.85546875" style="175" customWidth="1"/>
    <col min="14090" max="14332" width="9.140625" style="175"/>
    <col min="14333" max="14333" width="4.140625" style="175" customWidth="1"/>
    <col min="14334" max="14334" width="52" style="175" customWidth="1"/>
    <col min="14335" max="14335" width="13.7109375" style="175" customWidth="1"/>
    <col min="14336" max="14336" width="5.7109375" style="175" bestFit="1" customWidth="1"/>
    <col min="14337" max="14337" width="5.5703125" style="175" customWidth="1"/>
    <col min="14338" max="14338" width="9.5703125" style="175" customWidth="1"/>
    <col min="14339" max="14339" width="13.5703125" style="175" customWidth="1"/>
    <col min="14340" max="14340" width="5.28515625" style="175" customWidth="1"/>
    <col min="14341" max="14341" width="9" style="175" customWidth="1"/>
    <col min="14342" max="14342" width="11.140625" style="175" customWidth="1"/>
    <col min="14343" max="14343" width="23.5703125" style="175" customWidth="1"/>
    <col min="14344" max="14344" width="23.7109375" style="175" customWidth="1"/>
    <col min="14345" max="14345" width="14.85546875" style="175" customWidth="1"/>
    <col min="14346" max="14588" width="9.140625" style="175"/>
    <col min="14589" max="14589" width="4.140625" style="175" customWidth="1"/>
    <col min="14590" max="14590" width="52" style="175" customWidth="1"/>
    <col min="14591" max="14591" width="13.7109375" style="175" customWidth="1"/>
    <col min="14592" max="14592" width="5.7109375" style="175" bestFit="1" customWidth="1"/>
    <col min="14593" max="14593" width="5.5703125" style="175" customWidth="1"/>
    <col min="14594" max="14594" width="9.5703125" style="175" customWidth="1"/>
    <col min="14595" max="14595" width="13.5703125" style="175" customWidth="1"/>
    <col min="14596" max="14596" width="5.28515625" style="175" customWidth="1"/>
    <col min="14597" max="14597" width="9" style="175" customWidth="1"/>
    <col min="14598" max="14598" width="11.140625" style="175" customWidth="1"/>
    <col min="14599" max="14599" width="23.5703125" style="175" customWidth="1"/>
    <col min="14600" max="14600" width="23.7109375" style="175" customWidth="1"/>
    <col min="14601" max="14601" width="14.85546875" style="175" customWidth="1"/>
    <col min="14602" max="14844" width="9.140625" style="175"/>
    <col min="14845" max="14845" width="4.140625" style="175" customWidth="1"/>
    <col min="14846" max="14846" width="52" style="175" customWidth="1"/>
    <col min="14847" max="14847" width="13.7109375" style="175" customWidth="1"/>
    <col min="14848" max="14848" width="5.7109375" style="175" bestFit="1" customWidth="1"/>
    <col min="14849" max="14849" width="5.5703125" style="175" customWidth="1"/>
    <col min="14850" max="14850" width="9.5703125" style="175" customWidth="1"/>
    <col min="14851" max="14851" width="13.5703125" style="175" customWidth="1"/>
    <col min="14852" max="14852" width="5.28515625" style="175" customWidth="1"/>
    <col min="14853" max="14853" width="9" style="175" customWidth="1"/>
    <col min="14854" max="14854" width="11.140625" style="175" customWidth="1"/>
    <col min="14855" max="14855" width="23.5703125" style="175" customWidth="1"/>
    <col min="14856" max="14856" width="23.7109375" style="175" customWidth="1"/>
    <col min="14857" max="14857" width="14.85546875" style="175" customWidth="1"/>
    <col min="14858" max="15100" width="9.140625" style="175"/>
    <col min="15101" max="15101" width="4.140625" style="175" customWidth="1"/>
    <col min="15102" max="15102" width="52" style="175" customWidth="1"/>
    <col min="15103" max="15103" width="13.7109375" style="175" customWidth="1"/>
    <col min="15104" max="15104" width="5.7109375" style="175" bestFit="1" customWidth="1"/>
    <col min="15105" max="15105" width="5.5703125" style="175" customWidth="1"/>
    <col min="15106" max="15106" width="9.5703125" style="175" customWidth="1"/>
    <col min="15107" max="15107" width="13.5703125" style="175" customWidth="1"/>
    <col min="15108" max="15108" width="5.28515625" style="175" customWidth="1"/>
    <col min="15109" max="15109" width="9" style="175" customWidth="1"/>
    <col min="15110" max="15110" width="11.140625" style="175" customWidth="1"/>
    <col min="15111" max="15111" width="23.5703125" style="175" customWidth="1"/>
    <col min="15112" max="15112" width="23.7109375" style="175" customWidth="1"/>
    <col min="15113" max="15113" width="14.85546875" style="175" customWidth="1"/>
    <col min="15114" max="15356" width="9.140625" style="175"/>
    <col min="15357" max="15357" width="4.140625" style="175" customWidth="1"/>
    <col min="15358" max="15358" width="52" style="175" customWidth="1"/>
    <col min="15359" max="15359" width="13.7109375" style="175" customWidth="1"/>
    <col min="15360" max="15360" width="5.7109375" style="175" bestFit="1" customWidth="1"/>
    <col min="15361" max="15361" width="5.5703125" style="175" customWidth="1"/>
    <col min="15362" max="15362" width="9.5703125" style="175" customWidth="1"/>
    <col min="15363" max="15363" width="13.5703125" style="175" customWidth="1"/>
    <col min="15364" max="15364" width="5.28515625" style="175" customWidth="1"/>
    <col min="15365" max="15365" width="9" style="175" customWidth="1"/>
    <col min="15366" max="15366" width="11.140625" style="175" customWidth="1"/>
    <col min="15367" max="15367" width="23.5703125" style="175" customWidth="1"/>
    <col min="15368" max="15368" width="23.7109375" style="175" customWidth="1"/>
    <col min="15369" max="15369" width="14.85546875" style="175" customWidth="1"/>
    <col min="15370" max="15612" width="9.140625" style="175"/>
    <col min="15613" max="15613" width="4.140625" style="175" customWidth="1"/>
    <col min="15614" max="15614" width="52" style="175" customWidth="1"/>
    <col min="15615" max="15615" width="13.7109375" style="175" customWidth="1"/>
    <col min="15616" max="15616" width="5.7109375" style="175" bestFit="1" customWidth="1"/>
    <col min="15617" max="15617" width="5.5703125" style="175" customWidth="1"/>
    <col min="15618" max="15618" width="9.5703125" style="175" customWidth="1"/>
    <col min="15619" max="15619" width="13.5703125" style="175" customWidth="1"/>
    <col min="15620" max="15620" width="5.28515625" style="175" customWidth="1"/>
    <col min="15621" max="15621" width="9" style="175" customWidth="1"/>
    <col min="15622" max="15622" width="11.140625" style="175" customWidth="1"/>
    <col min="15623" max="15623" width="23.5703125" style="175" customWidth="1"/>
    <col min="15624" max="15624" width="23.7109375" style="175" customWidth="1"/>
    <col min="15625" max="15625" width="14.85546875" style="175" customWidth="1"/>
    <col min="15626" max="15868" width="9.140625" style="175"/>
    <col min="15869" max="15869" width="4.140625" style="175" customWidth="1"/>
    <col min="15870" max="15870" width="52" style="175" customWidth="1"/>
    <col min="15871" max="15871" width="13.7109375" style="175" customWidth="1"/>
    <col min="15872" max="15872" width="5.7109375" style="175" bestFit="1" customWidth="1"/>
    <col min="15873" max="15873" width="5.5703125" style="175" customWidth="1"/>
    <col min="15874" max="15874" width="9.5703125" style="175" customWidth="1"/>
    <col min="15875" max="15875" width="13.5703125" style="175" customWidth="1"/>
    <col min="15876" max="15876" width="5.28515625" style="175" customWidth="1"/>
    <col min="15877" max="15877" width="9" style="175" customWidth="1"/>
    <col min="15878" max="15878" width="11.140625" style="175" customWidth="1"/>
    <col min="15879" max="15879" width="23.5703125" style="175" customWidth="1"/>
    <col min="15880" max="15880" width="23.7109375" style="175" customWidth="1"/>
    <col min="15881" max="15881" width="14.85546875" style="175" customWidth="1"/>
    <col min="15882" max="16124" width="9.140625" style="175"/>
    <col min="16125" max="16125" width="4.140625" style="175" customWidth="1"/>
    <col min="16126" max="16126" width="52" style="175" customWidth="1"/>
    <col min="16127" max="16127" width="13.7109375" style="175" customWidth="1"/>
    <col min="16128" max="16128" width="5.7109375" style="175" bestFit="1" customWidth="1"/>
    <col min="16129" max="16129" width="5.5703125" style="175" customWidth="1"/>
    <col min="16130" max="16130" width="9.5703125" style="175" customWidth="1"/>
    <col min="16131" max="16131" width="13.5703125" style="175" customWidth="1"/>
    <col min="16132" max="16132" width="5.28515625" style="175" customWidth="1"/>
    <col min="16133" max="16133" width="9" style="175" customWidth="1"/>
    <col min="16134" max="16134" width="11.140625" style="175" customWidth="1"/>
    <col min="16135" max="16135" width="23.5703125" style="175" customWidth="1"/>
    <col min="16136" max="16136" width="23.7109375" style="175" customWidth="1"/>
    <col min="16137" max="16137" width="14.85546875" style="175" customWidth="1"/>
    <col min="16138" max="16384" width="9.140625" style="175"/>
  </cols>
  <sheetData>
    <row r="1" spans="1:10" ht="18">
      <c r="A1" s="281"/>
      <c r="B1" s="282"/>
      <c r="C1" s="1049" t="s">
        <v>299</v>
      </c>
      <c r="D1" s="1049"/>
      <c r="E1" s="1049"/>
      <c r="F1" s="1049"/>
      <c r="G1" s="1049"/>
    </row>
    <row r="2" spans="1:10" ht="9" customHeight="1">
      <c r="A2" s="281"/>
      <c r="C2" s="283"/>
    </row>
    <row r="3" spans="1:10" ht="35.25" customHeight="1">
      <c r="A3" s="281"/>
      <c r="B3" s="1028" t="s">
        <v>1712</v>
      </c>
      <c r="C3" s="1028"/>
      <c r="D3" s="1028"/>
      <c r="E3" s="1028"/>
      <c r="F3" s="1028"/>
      <c r="G3" s="1028"/>
      <c r="H3" s="1028"/>
      <c r="I3" s="1028"/>
    </row>
    <row r="4" spans="1:10" ht="17.25" customHeight="1">
      <c r="A4" s="281"/>
      <c r="B4" s="200"/>
      <c r="C4" s="200"/>
      <c r="D4" s="200"/>
      <c r="E4" s="200"/>
      <c r="F4" s="200"/>
      <c r="G4" s="200"/>
      <c r="H4" s="1056" t="s">
        <v>1</v>
      </c>
      <c r="I4" s="1056"/>
      <c r="J4" s="284"/>
    </row>
    <row r="5" spans="1:10" ht="11.25" customHeight="1">
      <c r="A5" s="281"/>
      <c r="B5" s="200"/>
      <c r="C5" s="200"/>
      <c r="D5" s="200"/>
      <c r="E5" s="200"/>
      <c r="F5" s="200"/>
      <c r="G5" s="200"/>
      <c r="H5" s="203"/>
      <c r="I5" s="203"/>
      <c r="J5" s="284"/>
    </row>
    <row r="6" spans="1:10" ht="33" customHeight="1">
      <c r="A6" s="1050" t="s">
        <v>3</v>
      </c>
      <c r="B6" s="1050" t="s">
        <v>4</v>
      </c>
      <c r="C6" s="960" t="s">
        <v>5</v>
      </c>
      <c r="D6" s="1050" t="s">
        <v>6</v>
      </c>
      <c r="E6" s="1050" t="s">
        <v>7</v>
      </c>
      <c r="F6" s="1050"/>
      <c r="G6" s="1050"/>
      <c r="H6" s="1050" t="s">
        <v>300</v>
      </c>
      <c r="I6" s="1050"/>
      <c r="J6" s="1050"/>
    </row>
    <row r="7" spans="1:10" ht="16.5" customHeight="1">
      <c r="A7" s="1050"/>
      <c r="B7" s="1050"/>
      <c r="C7" s="961"/>
      <c r="D7" s="1050"/>
      <c r="E7" s="633" t="s">
        <v>10</v>
      </c>
      <c r="F7" s="633" t="s">
        <v>11</v>
      </c>
      <c r="G7" s="633" t="s">
        <v>12</v>
      </c>
      <c r="H7" s="633" t="s">
        <v>10</v>
      </c>
      <c r="I7" s="633" t="s">
        <v>11</v>
      </c>
      <c r="J7" s="633" t="s">
        <v>12</v>
      </c>
    </row>
    <row r="8" spans="1:10" ht="14.25">
      <c r="A8" s="181">
        <v>1</v>
      </c>
      <c r="B8" s="182">
        <v>2</v>
      </c>
      <c r="C8" s="182">
        <v>3</v>
      </c>
      <c r="D8" s="182">
        <v>4</v>
      </c>
      <c r="E8" s="850">
        <v>5</v>
      </c>
      <c r="F8" s="850">
        <v>6</v>
      </c>
      <c r="G8" s="850">
        <v>7</v>
      </c>
      <c r="H8" s="182">
        <v>8</v>
      </c>
      <c r="I8" s="182">
        <v>9</v>
      </c>
      <c r="J8" s="182">
        <v>10</v>
      </c>
    </row>
    <row r="9" spans="1:10" ht="17.25" customHeight="1">
      <c r="A9" s="1052">
        <v>1</v>
      </c>
      <c r="B9" s="285" t="s">
        <v>119</v>
      </c>
      <c r="C9" s="286">
        <v>7130800033</v>
      </c>
      <c r="D9" s="287" t="s">
        <v>15</v>
      </c>
      <c r="E9" s="288">
        <v>2</v>
      </c>
      <c r="F9" s="289">
        <f>VLOOKUP(C9,'SOR RATE'!A:D,4,0)</f>
        <v>4613.6899999999996</v>
      </c>
      <c r="G9" s="289">
        <f>E9*F9</f>
        <v>9227.3799999999992</v>
      </c>
      <c r="H9" s="290"/>
      <c r="I9" s="290"/>
      <c r="J9" s="290"/>
    </row>
    <row r="10" spans="1:10" ht="31.5" customHeight="1">
      <c r="A10" s="1052"/>
      <c r="B10" s="285" t="s">
        <v>301</v>
      </c>
      <c r="C10" s="291">
        <v>7130601958</v>
      </c>
      <c r="D10" s="287" t="s">
        <v>18</v>
      </c>
      <c r="E10" s="290"/>
      <c r="F10" s="289"/>
      <c r="G10" s="292"/>
      <c r="H10" s="290">
        <v>964.6</v>
      </c>
      <c r="I10" s="293">
        <f>VLOOKUP(C10,'SOR RATE'!A:D,4,0)/1000</f>
        <v>61.892180000000003</v>
      </c>
      <c r="J10" s="292">
        <f t="shared" ref="J10:J17" si="0">I10*H10</f>
        <v>59701.196828000007</v>
      </c>
    </row>
    <row r="11" spans="1:10" ht="17.25" customHeight="1">
      <c r="A11" s="288">
        <v>2</v>
      </c>
      <c r="B11" s="294" t="s">
        <v>302</v>
      </c>
      <c r="C11" s="286">
        <v>7130810608</v>
      </c>
      <c r="D11" s="288" t="s">
        <v>54</v>
      </c>
      <c r="E11" s="290">
        <v>2</v>
      </c>
      <c r="F11" s="289">
        <f>VLOOKUP(C11,'SOR RATE'!A:D,4,0)</f>
        <v>6629.08</v>
      </c>
      <c r="G11" s="292">
        <f t="shared" ref="G11:G14" si="1">F11*E11</f>
        <v>13258.16</v>
      </c>
      <c r="H11" s="290">
        <v>2</v>
      </c>
      <c r="I11" s="293">
        <f>VLOOKUP(C11,'SOR RATE'!A:D,4,0)</f>
        <v>6629.08</v>
      </c>
      <c r="J11" s="292">
        <f t="shared" si="0"/>
        <v>13258.16</v>
      </c>
    </row>
    <row r="12" spans="1:10" ht="15" customHeight="1">
      <c r="A12" s="290">
        <v>3</v>
      </c>
      <c r="B12" s="295" t="s">
        <v>1709</v>
      </c>
      <c r="C12" s="286">
        <v>7130820013</v>
      </c>
      <c r="D12" s="308" t="s">
        <v>100</v>
      </c>
      <c r="E12" s="290">
        <v>6</v>
      </c>
      <c r="F12" s="289">
        <f>VLOOKUP(C12,'SOR RATE'!A:D,4,0)</f>
        <v>262.85000000000002</v>
      </c>
      <c r="G12" s="292">
        <f>F12*E12</f>
        <v>1577.1000000000001</v>
      </c>
      <c r="H12" s="290">
        <v>6</v>
      </c>
      <c r="I12" s="293">
        <f>VLOOKUP(C12,'SOR RATE'!A:D,4,0)</f>
        <v>262.85000000000002</v>
      </c>
      <c r="J12" s="292">
        <f>I12*H12</f>
        <v>1577.1000000000001</v>
      </c>
    </row>
    <row r="13" spans="1:10" ht="14.25">
      <c r="A13" s="634">
        <v>4</v>
      </c>
      <c r="B13" s="295" t="s">
        <v>1710</v>
      </c>
      <c r="C13" s="291">
        <v>7130820248</v>
      </c>
      <c r="D13" s="290" t="s">
        <v>15</v>
      </c>
      <c r="E13" s="290">
        <v>6</v>
      </c>
      <c r="F13" s="289">
        <f>VLOOKUP(C13,'SOR RATE'!A:D,4,0)</f>
        <v>320.8</v>
      </c>
      <c r="G13" s="292">
        <f t="shared" si="1"/>
        <v>1924.8000000000002</v>
      </c>
      <c r="H13" s="290">
        <v>6</v>
      </c>
      <c r="I13" s="293">
        <f>VLOOKUP(C13,'SOR RATE'!A:D,4,0)</f>
        <v>320.8</v>
      </c>
      <c r="J13" s="292">
        <f t="shared" si="0"/>
        <v>1924.8000000000002</v>
      </c>
    </row>
    <row r="14" spans="1:10" ht="14.25">
      <c r="A14" s="635">
        <v>5</v>
      </c>
      <c r="B14" s="285" t="s">
        <v>1711</v>
      </c>
      <c r="C14" s="286">
        <v>7130820009</v>
      </c>
      <c r="D14" s="290" t="s">
        <v>15</v>
      </c>
      <c r="E14" s="290">
        <v>3</v>
      </c>
      <c r="F14" s="289">
        <f>VLOOKUP(C14,'SOR RATE'!A:D,4,0)</f>
        <v>279.66000000000003</v>
      </c>
      <c r="G14" s="292">
        <f t="shared" si="1"/>
        <v>838.98</v>
      </c>
      <c r="H14" s="290">
        <v>3</v>
      </c>
      <c r="I14" s="293">
        <f>VLOOKUP(C14,'SOR RATE'!A:D,4,0)</f>
        <v>279.66000000000003</v>
      </c>
      <c r="J14" s="292">
        <f>I14*H14</f>
        <v>838.98</v>
      </c>
    </row>
    <row r="15" spans="1:10" ht="14.25">
      <c r="A15" s="635">
        <v>6</v>
      </c>
      <c r="B15" s="296" t="s">
        <v>303</v>
      </c>
      <c r="C15" s="297">
        <v>7130810193</v>
      </c>
      <c r="D15" s="290" t="s">
        <v>24</v>
      </c>
      <c r="E15" s="290">
        <v>4</v>
      </c>
      <c r="F15" s="289">
        <f>VLOOKUP(C15,'SOR RATE'!A:D,4,0)</f>
        <v>362.87</v>
      </c>
      <c r="G15" s="292">
        <f>F15*E15</f>
        <v>1451.48</v>
      </c>
      <c r="H15" s="290"/>
      <c r="I15" s="293"/>
      <c r="J15" s="292"/>
    </row>
    <row r="16" spans="1:10" ht="14.25">
      <c r="A16" s="635">
        <v>7</v>
      </c>
      <c r="B16" s="296" t="s">
        <v>304</v>
      </c>
      <c r="C16" s="297">
        <v>7130810692</v>
      </c>
      <c r="D16" s="290" t="s">
        <v>24</v>
      </c>
      <c r="E16" s="290"/>
      <c r="F16" s="289"/>
      <c r="G16" s="292"/>
      <c r="H16" s="290">
        <v>4</v>
      </c>
      <c r="I16" s="293">
        <f>VLOOKUP(C16,'SOR RATE'!A:D,4,0)</f>
        <v>402.58</v>
      </c>
      <c r="J16" s="292">
        <f>I16*H16</f>
        <v>1610.32</v>
      </c>
    </row>
    <row r="17" spans="1:11" ht="16.5" customHeight="1">
      <c r="A17" s="1053">
        <v>8</v>
      </c>
      <c r="B17" s="285" t="s">
        <v>32</v>
      </c>
      <c r="C17" s="286">
        <v>7130860033</v>
      </c>
      <c r="D17" s="287" t="s">
        <v>15</v>
      </c>
      <c r="E17" s="298">
        <v>4</v>
      </c>
      <c r="F17" s="289">
        <f>VLOOKUP(C17,'SOR RATE'!A:D,4,0)</f>
        <v>1037.8499999999999</v>
      </c>
      <c r="G17" s="292">
        <f>F17*E17</f>
        <v>4151.3999999999996</v>
      </c>
      <c r="H17" s="290">
        <v>4</v>
      </c>
      <c r="I17" s="293">
        <f>VLOOKUP(C17,'SOR RATE'!A:D,4,0)</f>
        <v>1037.8499999999999</v>
      </c>
      <c r="J17" s="292">
        <f t="shared" si="0"/>
        <v>4151.3999999999996</v>
      </c>
    </row>
    <row r="18" spans="1:11" ht="16.5" customHeight="1">
      <c r="A18" s="1054"/>
      <c r="B18" s="285" t="s">
        <v>125</v>
      </c>
      <c r="C18" s="286">
        <v>7130810193</v>
      </c>
      <c r="D18" s="287" t="s">
        <v>24</v>
      </c>
      <c r="E18" s="298">
        <v>4</v>
      </c>
      <c r="F18" s="289">
        <f>VLOOKUP(C18,'SOR RATE'!A:D,4,0)</f>
        <v>362.87</v>
      </c>
      <c r="G18" s="292">
        <f>F18*E18</f>
        <v>1451.48</v>
      </c>
      <c r="H18" s="290"/>
      <c r="I18" s="293"/>
      <c r="J18" s="292"/>
    </row>
    <row r="19" spans="1:11" ht="16.5" customHeight="1">
      <c r="A19" s="1054"/>
      <c r="B19" s="285" t="s">
        <v>126</v>
      </c>
      <c r="C19" s="286">
        <v>7130810692</v>
      </c>
      <c r="D19" s="287" t="s">
        <v>24</v>
      </c>
      <c r="E19" s="298"/>
      <c r="F19" s="289"/>
      <c r="G19" s="292"/>
      <c r="H19" s="290">
        <v>4</v>
      </c>
      <c r="I19" s="293">
        <f>VLOOKUP(C19,'SOR RATE'!A:D,4,0)</f>
        <v>402.58</v>
      </c>
      <c r="J19" s="292">
        <f>I19*H19</f>
        <v>1610.32</v>
      </c>
    </row>
    <row r="20" spans="1:11" ht="16.5" customHeight="1">
      <c r="A20" s="1055"/>
      <c r="B20" s="285" t="s">
        <v>127</v>
      </c>
      <c r="C20" s="286">
        <v>7130860076</v>
      </c>
      <c r="D20" s="287" t="s">
        <v>18</v>
      </c>
      <c r="E20" s="298">
        <f>4*8.5</f>
        <v>34</v>
      </c>
      <c r="F20" s="289">
        <f>VLOOKUP(C20,'SOR RATE'!A:D,4,0)/1000</f>
        <v>88.409089999999992</v>
      </c>
      <c r="G20" s="292">
        <f>F20*E20</f>
        <v>3005.90906</v>
      </c>
      <c r="H20" s="290">
        <v>34</v>
      </c>
      <c r="I20" s="293">
        <f>VLOOKUP(C20,'SOR RATE'!A:D,4,0)/1000</f>
        <v>88.409089999999992</v>
      </c>
      <c r="J20" s="292">
        <f>I20*H20</f>
        <v>3005.90906</v>
      </c>
    </row>
    <row r="21" spans="1:11" ht="17.25" customHeight="1">
      <c r="A21" s="636">
        <v>9</v>
      </c>
      <c r="B21" s="285" t="s">
        <v>128</v>
      </c>
      <c r="C21" s="286">
        <v>7130810624</v>
      </c>
      <c r="D21" s="287" t="s">
        <v>96</v>
      </c>
      <c r="E21" s="298">
        <v>6</v>
      </c>
      <c r="F21" s="289">
        <f>VLOOKUP(C21,'SOR RATE'!A:D,4,0)</f>
        <v>108.48</v>
      </c>
      <c r="G21" s="292">
        <f>F21*E21</f>
        <v>650.88</v>
      </c>
      <c r="H21" s="290">
        <v>6</v>
      </c>
      <c r="I21" s="293">
        <f>VLOOKUP(C21,'SOR RATE'!A:D,4,0)</f>
        <v>108.48</v>
      </c>
      <c r="J21" s="292">
        <f>I21*H21</f>
        <v>650.88</v>
      </c>
    </row>
    <row r="22" spans="1:11" ht="54" customHeight="1">
      <c r="A22" s="290">
        <v>10</v>
      </c>
      <c r="B22" s="285" t="s">
        <v>305</v>
      </c>
      <c r="C22" s="286">
        <v>7130200202</v>
      </c>
      <c r="D22" s="287" t="s">
        <v>67</v>
      </c>
      <c r="E22" s="299">
        <f>(0.55*2)+(0.3*4)</f>
        <v>2.2999999999999998</v>
      </c>
      <c r="F22" s="289">
        <f>VLOOKUP(C22,'SOR RATE'!A:D,4,0)</f>
        <v>2970</v>
      </c>
      <c r="G22" s="292">
        <f>E22*F22</f>
        <v>6830.9999999999991</v>
      </c>
      <c r="H22" s="299">
        <f>(0.65*2)+(0.3*4)</f>
        <v>2.5</v>
      </c>
      <c r="I22" s="293">
        <f>VLOOKUP(C22,'SOR RATE'!A:D,4,0)</f>
        <v>2970</v>
      </c>
      <c r="J22" s="292">
        <f>H22*I22</f>
        <v>7425</v>
      </c>
      <c r="K22" s="852" t="s">
        <v>38</v>
      </c>
    </row>
    <row r="23" spans="1:11" ht="17.25" customHeight="1">
      <c r="A23" s="290">
        <v>11</v>
      </c>
      <c r="B23" s="285" t="s">
        <v>27</v>
      </c>
      <c r="C23" s="286">
        <v>7130870013</v>
      </c>
      <c r="D23" s="287" t="s">
        <v>15</v>
      </c>
      <c r="E23" s="298">
        <v>2</v>
      </c>
      <c r="F23" s="289">
        <f>VLOOKUP(C23,'SOR RATE'!A:D,4,0)</f>
        <v>145.56</v>
      </c>
      <c r="G23" s="292">
        <f>F23*E23</f>
        <v>291.12</v>
      </c>
      <c r="H23" s="290">
        <v>2</v>
      </c>
      <c r="I23" s="293">
        <f>VLOOKUP(C23,'SOR RATE'!A:D,4,0)</f>
        <v>145.56</v>
      </c>
      <c r="J23" s="292">
        <f>I23*H23</f>
        <v>291.12</v>
      </c>
    </row>
    <row r="24" spans="1:11" ht="14.25">
      <c r="A24" s="634">
        <v>12</v>
      </c>
      <c r="B24" s="285" t="s">
        <v>39</v>
      </c>
      <c r="C24" s="286">
        <v>7130211158</v>
      </c>
      <c r="D24" s="287" t="s">
        <v>40</v>
      </c>
      <c r="E24" s="299">
        <v>0.5</v>
      </c>
      <c r="F24" s="289">
        <f>VLOOKUP(C24,'SOR RATE'!A:D,4,0)</f>
        <v>191.67</v>
      </c>
      <c r="G24" s="292">
        <f>F24*E24</f>
        <v>95.834999999999994</v>
      </c>
      <c r="H24" s="290">
        <v>2</v>
      </c>
      <c r="I24" s="293">
        <f>VLOOKUP(C24,'SOR RATE'!A:D,4,0)</f>
        <v>191.67</v>
      </c>
      <c r="J24" s="292">
        <f>I24*H24</f>
        <v>383.34</v>
      </c>
    </row>
    <row r="25" spans="1:11" ht="14.25">
      <c r="A25" s="637">
        <v>13</v>
      </c>
      <c r="B25" s="285" t="s">
        <v>41</v>
      </c>
      <c r="C25" s="286">
        <v>7130210809</v>
      </c>
      <c r="D25" s="287" t="s">
        <v>40</v>
      </c>
      <c r="E25" s="299">
        <v>0.5</v>
      </c>
      <c r="F25" s="289">
        <f>VLOOKUP(C25,'SOR RATE'!A:D,4,0)</f>
        <v>428.26</v>
      </c>
      <c r="G25" s="292">
        <f>F25*E25</f>
        <v>214.13</v>
      </c>
      <c r="H25" s="290">
        <v>2</v>
      </c>
      <c r="I25" s="293">
        <f>VLOOKUP(C25,'SOR RATE'!A:D,4,0)</f>
        <v>428.26</v>
      </c>
      <c r="J25" s="292">
        <f>I25*H25</f>
        <v>856.52</v>
      </c>
    </row>
    <row r="26" spans="1:11" ht="17.25" customHeight="1">
      <c r="A26" s="290">
        <v>14</v>
      </c>
      <c r="B26" s="296" t="s">
        <v>306</v>
      </c>
      <c r="C26" s="286">
        <v>7130610206</v>
      </c>
      <c r="D26" s="290" t="s">
        <v>18</v>
      </c>
      <c r="E26" s="298">
        <v>4</v>
      </c>
      <c r="F26" s="289">
        <f>VLOOKUP(C26,'SOR RATE'!A:D,4,0)/1000</f>
        <v>94.802589999999995</v>
      </c>
      <c r="G26" s="292">
        <f>F26*E26</f>
        <v>379.21035999999998</v>
      </c>
      <c r="H26" s="290">
        <v>4</v>
      </c>
      <c r="I26" s="293">
        <f>VLOOKUP(C26,'SOR RATE'!A:D,4,0)/1000</f>
        <v>94.802589999999995</v>
      </c>
      <c r="J26" s="292">
        <f>I26*H26</f>
        <v>379.21035999999998</v>
      </c>
    </row>
    <row r="27" spans="1:11" ht="14.25">
      <c r="A27" s="634">
        <v>15</v>
      </c>
      <c r="B27" s="285" t="s">
        <v>43</v>
      </c>
      <c r="C27" s="286">
        <v>7130880041</v>
      </c>
      <c r="D27" s="287" t="s">
        <v>15</v>
      </c>
      <c r="E27" s="298">
        <v>1</v>
      </c>
      <c r="F27" s="289">
        <f>VLOOKUP(C27,'SOR RATE'!A:D,4,0)</f>
        <v>112.23</v>
      </c>
      <c r="G27" s="292">
        <f>F27*E27</f>
        <v>112.23</v>
      </c>
      <c r="H27" s="290">
        <v>1</v>
      </c>
      <c r="I27" s="293">
        <f>VLOOKUP(C27,'SOR RATE'!A:D,4,0)</f>
        <v>112.23</v>
      </c>
      <c r="J27" s="292">
        <f>I27*H27</f>
        <v>112.23</v>
      </c>
    </row>
    <row r="28" spans="1:11" ht="14.25">
      <c r="A28" s="1052">
        <v>16</v>
      </c>
      <c r="B28" s="285" t="s">
        <v>44</v>
      </c>
      <c r="C28" s="286"/>
      <c r="D28" s="287" t="s">
        <v>18</v>
      </c>
      <c r="E28" s="298">
        <f>SUM(E29:E33)</f>
        <v>7</v>
      </c>
      <c r="F28" s="289"/>
      <c r="G28" s="292"/>
      <c r="H28" s="298">
        <f>SUM(H29:H33)</f>
        <v>7</v>
      </c>
      <c r="I28" s="293"/>
      <c r="J28" s="292"/>
    </row>
    <row r="29" spans="1:11" ht="15.75" customHeight="1">
      <c r="A29" s="1052"/>
      <c r="B29" s="285" t="s">
        <v>110</v>
      </c>
      <c r="C29" s="286">
        <v>7130620609</v>
      </c>
      <c r="D29" s="287" t="s">
        <v>18</v>
      </c>
      <c r="E29" s="292">
        <v>0.5</v>
      </c>
      <c r="F29" s="289">
        <f>VLOOKUP(C29,'SOR RATE'!A:D,4,0)</f>
        <v>84.76</v>
      </c>
      <c r="G29" s="292">
        <f>F29*E29</f>
        <v>42.38</v>
      </c>
      <c r="H29" s="300">
        <v>0.5</v>
      </c>
      <c r="I29" s="293">
        <f>VLOOKUP(C29,'SOR RATE'!A:D,4,0)</f>
        <v>84.76</v>
      </c>
      <c r="J29" s="292">
        <f>I29*H29</f>
        <v>42.38</v>
      </c>
    </row>
    <row r="30" spans="1:11" ht="15.75" customHeight="1">
      <c r="A30" s="1052"/>
      <c r="B30" s="285" t="s">
        <v>45</v>
      </c>
      <c r="C30" s="286">
        <v>7130620614</v>
      </c>
      <c r="D30" s="287" t="s">
        <v>18</v>
      </c>
      <c r="E30" s="292">
        <v>0.5</v>
      </c>
      <c r="F30" s="289">
        <f>VLOOKUP(C30,'SOR RATE'!A:D,4,0)</f>
        <v>83.34</v>
      </c>
      <c r="G30" s="292">
        <f>F30*E30</f>
        <v>41.67</v>
      </c>
      <c r="H30" s="290">
        <v>0.5</v>
      </c>
      <c r="I30" s="293">
        <f>VLOOKUP(C30,'SOR RATE'!A:D,4,0)</f>
        <v>83.34</v>
      </c>
      <c r="J30" s="292">
        <f>I30*H30</f>
        <v>41.67</v>
      </c>
    </row>
    <row r="31" spans="1:11" ht="14.25">
      <c r="A31" s="1052"/>
      <c r="B31" s="285" t="s">
        <v>46</v>
      </c>
      <c r="C31" s="286">
        <v>7130620619</v>
      </c>
      <c r="D31" s="287" t="s">
        <v>18</v>
      </c>
      <c r="E31" s="292"/>
      <c r="F31" s="289"/>
      <c r="G31" s="292"/>
      <c r="H31" s="300">
        <v>2.5</v>
      </c>
      <c r="I31" s="293">
        <f>VLOOKUP(C31,'SOR RATE'!A:D,4,0)</f>
        <v>83.34</v>
      </c>
      <c r="J31" s="292">
        <f>I31*H31</f>
        <v>208.35000000000002</v>
      </c>
    </row>
    <row r="32" spans="1:11" ht="14.25">
      <c r="A32" s="1052"/>
      <c r="B32" s="285" t="s">
        <v>47</v>
      </c>
      <c r="C32" s="286">
        <v>7130620625</v>
      </c>
      <c r="D32" s="287" t="s">
        <v>18</v>
      </c>
      <c r="E32" s="298">
        <v>2</v>
      </c>
      <c r="F32" s="289">
        <f>VLOOKUP(C32,'SOR RATE'!A:D,4,0)</f>
        <v>81.93</v>
      </c>
      <c r="G32" s="292">
        <f>F32*E32</f>
        <v>163.86</v>
      </c>
      <c r="H32" s="300"/>
      <c r="I32" s="293"/>
      <c r="J32" s="292"/>
    </row>
    <row r="33" spans="1:11" ht="14.25">
      <c r="A33" s="1052"/>
      <c r="B33" s="285" t="s">
        <v>111</v>
      </c>
      <c r="C33" s="286">
        <v>7130620631</v>
      </c>
      <c r="D33" s="287" t="s">
        <v>18</v>
      </c>
      <c r="E33" s="298">
        <v>4</v>
      </c>
      <c r="F33" s="289">
        <f>VLOOKUP(C33,'SOR RATE'!A:D,4,0)</f>
        <v>81.93</v>
      </c>
      <c r="G33" s="292">
        <f>F33*E33</f>
        <v>327.72</v>
      </c>
      <c r="H33" s="290">
        <v>3.5</v>
      </c>
      <c r="I33" s="293">
        <f>VLOOKUP(C33,'SOR RATE'!A:D,4,0)</f>
        <v>81.93</v>
      </c>
      <c r="J33" s="292">
        <f>I33*H33</f>
        <v>286.755</v>
      </c>
    </row>
    <row r="34" spans="1:11" ht="43.5" customHeight="1">
      <c r="A34" s="634">
        <v>17</v>
      </c>
      <c r="B34" s="301" t="s">
        <v>307</v>
      </c>
      <c r="C34" s="291">
        <v>7130642039</v>
      </c>
      <c r="D34" s="300" t="s">
        <v>15</v>
      </c>
      <c r="E34" s="302">
        <v>2</v>
      </c>
      <c r="F34" s="289">
        <f>VLOOKUP(C34,'SOR RATE'!A:D,4,0)</f>
        <v>997.07</v>
      </c>
      <c r="G34" s="303">
        <f>F34*E34</f>
        <v>1994.14</v>
      </c>
      <c r="H34" s="300">
        <v>2</v>
      </c>
      <c r="I34" s="293">
        <f>VLOOKUP(C34,'SOR RATE'!A:D,4,0)</f>
        <v>997.07</v>
      </c>
      <c r="J34" s="303">
        <f>I34*H34</f>
        <v>1994.14</v>
      </c>
    </row>
    <row r="35" spans="1:11" ht="16.5" customHeight="1">
      <c r="A35" s="634">
        <v>18</v>
      </c>
      <c r="B35" s="304" t="s">
        <v>308</v>
      </c>
      <c r="C35" s="305">
        <v>7130640171</v>
      </c>
      <c r="D35" s="306" t="s">
        <v>100</v>
      </c>
      <c r="E35" s="306">
        <v>2</v>
      </c>
      <c r="F35" s="289">
        <f>VLOOKUP(C35,'SOR RATE'!A:D,4,0)</f>
        <v>122.32</v>
      </c>
      <c r="G35" s="303">
        <f>F35*E35</f>
        <v>244.64</v>
      </c>
      <c r="H35" s="634">
        <v>2</v>
      </c>
      <c r="I35" s="293">
        <f>VLOOKUP(C35,'SOR RATE'!A:D,4,0)</f>
        <v>122.32</v>
      </c>
      <c r="J35" s="307">
        <f>I35*H35</f>
        <v>244.64</v>
      </c>
    </row>
    <row r="36" spans="1:11" ht="15.75" customHeight="1">
      <c r="A36" s="290">
        <v>19</v>
      </c>
      <c r="B36" s="296" t="s">
        <v>1707</v>
      </c>
      <c r="C36" s="286">
        <v>7130840021</v>
      </c>
      <c r="D36" s="308" t="s">
        <v>100</v>
      </c>
      <c r="E36" s="308">
        <v>3</v>
      </c>
      <c r="F36" s="289">
        <f>VLOOKUP(C36,'SOR RATE'!A:D,4,0)</f>
        <v>4094.6</v>
      </c>
      <c r="G36" s="303">
        <f>F36*E36</f>
        <v>12283.8</v>
      </c>
      <c r="H36" s="290">
        <v>3</v>
      </c>
      <c r="I36" s="293">
        <f>VLOOKUP(C36,'SOR RATE'!A:D,4,0)</f>
        <v>4094.6</v>
      </c>
      <c r="J36" s="309">
        <f>I36*H36</f>
        <v>12283.8</v>
      </c>
    </row>
    <row r="37" spans="1:11" ht="16.5" customHeight="1">
      <c r="A37" s="634">
        <v>20</v>
      </c>
      <c r="B37" s="304" t="s">
        <v>1708</v>
      </c>
      <c r="C37" s="305"/>
      <c r="D37" s="310" t="s">
        <v>15</v>
      </c>
      <c r="E37" s="306"/>
      <c r="F37" s="289"/>
      <c r="G37" s="307"/>
      <c r="H37" s="634"/>
      <c r="I37" s="293"/>
      <c r="J37" s="307"/>
    </row>
    <row r="38" spans="1:11" ht="17.25" customHeight="1">
      <c r="A38" s="290">
        <v>21</v>
      </c>
      <c r="B38" s="296" t="s">
        <v>309</v>
      </c>
      <c r="C38" s="286">
        <v>7130310660</v>
      </c>
      <c r="D38" s="290" t="s">
        <v>30</v>
      </c>
      <c r="E38" s="308">
        <v>10</v>
      </c>
      <c r="F38" s="289">
        <f>VLOOKUP(C38,'SOR RATE'!A:D,4,0)/1000</f>
        <v>281.37806</v>
      </c>
      <c r="G38" s="303">
        <f>F38*E38</f>
        <v>2813.7806</v>
      </c>
      <c r="H38" s="290">
        <v>10</v>
      </c>
      <c r="I38" s="293">
        <f>VLOOKUP(C38,'SOR RATE'!A:D,4,0)/1000</f>
        <v>281.37806</v>
      </c>
      <c r="J38" s="303">
        <f>I38*H38</f>
        <v>2813.7806</v>
      </c>
    </row>
    <row r="39" spans="1:11" ht="30" customHeight="1">
      <c r="A39" s="634">
        <v>22</v>
      </c>
      <c r="B39" s="311" t="s">
        <v>310</v>
      </c>
      <c r="C39" s="312">
        <v>7131310033</v>
      </c>
      <c r="D39" s="313" t="s">
        <v>15</v>
      </c>
      <c r="E39" s="308">
        <v>1</v>
      </c>
      <c r="F39" s="289">
        <f>VLOOKUP(C39,'SOR RATE'!A:D,4,0)</f>
        <v>4383.6499999999996</v>
      </c>
      <c r="G39" s="303">
        <f>F39*E39</f>
        <v>4383.6499999999996</v>
      </c>
      <c r="H39" s="290">
        <v>1</v>
      </c>
      <c r="I39" s="293">
        <f>VLOOKUP(C39,'SOR RATE'!A:D,4,0)</f>
        <v>4383.6499999999996</v>
      </c>
      <c r="J39" s="303">
        <f t="shared" ref="J39:J41" si="2">I39*H39</f>
        <v>4383.6499999999996</v>
      </c>
    </row>
    <row r="40" spans="1:11" ht="15.75" customHeight="1">
      <c r="A40" s="634">
        <v>23</v>
      </c>
      <c r="B40" s="296" t="s">
        <v>311</v>
      </c>
      <c r="C40" s="314">
        <v>7132404529</v>
      </c>
      <c r="D40" s="634" t="s">
        <v>100</v>
      </c>
      <c r="E40" s="306">
        <v>1</v>
      </c>
      <c r="F40" s="289">
        <f>VLOOKUP(C40,'SOR RATE'!A:D,4,0)</f>
        <v>4789.7970000000005</v>
      </c>
      <c r="G40" s="307">
        <f>F40*E40</f>
        <v>4789.7970000000005</v>
      </c>
      <c r="H40" s="634">
        <v>1</v>
      </c>
      <c r="I40" s="293">
        <f>VLOOKUP(C40,'SOR RATE'!A:D,4,0)</f>
        <v>4789.7970000000005</v>
      </c>
      <c r="J40" s="307">
        <f t="shared" si="2"/>
        <v>4789.7970000000005</v>
      </c>
    </row>
    <row r="41" spans="1:11" ht="17.25" customHeight="1">
      <c r="A41" s="290">
        <v>24</v>
      </c>
      <c r="B41" s="315" t="s">
        <v>312</v>
      </c>
      <c r="C41" s="290">
        <v>7131397678</v>
      </c>
      <c r="D41" s="290" t="s">
        <v>100</v>
      </c>
      <c r="E41" s="308">
        <v>1</v>
      </c>
      <c r="F41" s="289">
        <f>VLOOKUP(C41,'SOR RATE'!A:D,4,0)</f>
        <v>1996.48</v>
      </c>
      <c r="G41" s="303">
        <f>F41*E41</f>
        <v>1996.48</v>
      </c>
      <c r="H41" s="290">
        <v>1</v>
      </c>
      <c r="I41" s="293">
        <f>VLOOKUP(C41,'SOR RATE'!A:D,4,0)</f>
        <v>1996.48</v>
      </c>
      <c r="J41" s="303">
        <f t="shared" si="2"/>
        <v>1996.48</v>
      </c>
    </row>
    <row r="42" spans="1:11" ht="17.25" customHeight="1">
      <c r="A42" s="316">
        <v>25</v>
      </c>
      <c r="B42" s="317" t="s">
        <v>62</v>
      </c>
      <c r="C42" s="318"/>
      <c r="D42" s="319"/>
      <c r="E42" s="316"/>
      <c r="F42" s="320"/>
      <c r="G42" s="320">
        <f>SUM(G9:G41)</f>
        <v>74543.01201999998</v>
      </c>
      <c r="H42" s="316"/>
      <c r="I42" s="320"/>
      <c r="J42" s="320">
        <f>SUM(J9:J41)</f>
        <v>126861.92884800003</v>
      </c>
    </row>
    <row r="43" spans="1:11" ht="18" customHeight="1">
      <c r="A43" s="316">
        <v>26</v>
      </c>
      <c r="B43" s="317" t="s">
        <v>63</v>
      </c>
      <c r="C43" s="317"/>
      <c r="D43" s="321"/>
      <c r="E43" s="322"/>
      <c r="F43" s="320"/>
      <c r="G43" s="320">
        <f>G42/1.18</f>
        <v>63172.04408474575</v>
      </c>
      <c r="H43" s="323"/>
      <c r="I43" s="320"/>
      <c r="J43" s="320">
        <f>J42/1.18</f>
        <v>107510.10919322037</v>
      </c>
    </row>
    <row r="44" spans="1:11" ht="15">
      <c r="A44" s="290">
        <v>27</v>
      </c>
      <c r="B44" s="285" t="s">
        <v>1826</v>
      </c>
      <c r="C44" s="317"/>
      <c r="D44" s="317"/>
      <c r="E44" s="317"/>
      <c r="F44" s="286">
        <v>7.4999999999999997E-2</v>
      </c>
      <c r="G44" s="292">
        <f>G43*F44</f>
        <v>4737.9033063559309</v>
      </c>
      <c r="H44" s="324"/>
      <c r="I44" s="286">
        <v>7.4999999999999997E-2</v>
      </c>
      <c r="J44" s="292">
        <f>J43*I44</f>
        <v>8063.2581894915274</v>
      </c>
      <c r="K44" s="851" t="s">
        <v>68</v>
      </c>
    </row>
    <row r="45" spans="1:11" ht="17.25" customHeight="1">
      <c r="A45" s="300">
        <v>28</v>
      </c>
      <c r="B45" s="325" t="s">
        <v>66</v>
      </c>
      <c r="C45" s="326"/>
      <c r="D45" s="287" t="s">
        <v>67</v>
      </c>
      <c r="E45" s="299">
        <v>2.2999999999999998</v>
      </c>
      <c r="F45" s="292">
        <f>693.78*1.037</f>
        <v>719.44985999999994</v>
      </c>
      <c r="G45" s="292">
        <f>F45*E45</f>
        <v>1654.7346779999998</v>
      </c>
      <c r="H45" s="290">
        <v>2.5</v>
      </c>
      <c r="I45" s="292">
        <f>665.173187113158*1.043</f>
        <v>693.77563415902364</v>
      </c>
      <c r="J45" s="292">
        <f>I45*H45</f>
        <v>1734.4390853975592</v>
      </c>
    </row>
    <row r="46" spans="1:11" ht="30.75" customHeight="1">
      <c r="A46" s="635">
        <v>29</v>
      </c>
      <c r="B46" s="285" t="s">
        <v>64</v>
      </c>
      <c r="C46" s="327"/>
      <c r="D46" s="287" t="s">
        <v>15</v>
      </c>
      <c r="E46" s="302">
        <v>0</v>
      </c>
      <c r="F46" s="292">
        <f>443.19*1.037</f>
        <v>459.58802999999995</v>
      </c>
      <c r="G46" s="303">
        <f>E46*F46</f>
        <v>0</v>
      </c>
      <c r="H46" s="300"/>
      <c r="I46" s="303"/>
      <c r="J46" s="303"/>
    </row>
    <row r="47" spans="1:11" ht="17.25" customHeight="1">
      <c r="A47" s="300">
        <v>30</v>
      </c>
      <c r="B47" s="328" t="s">
        <v>1838</v>
      </c>
      <c r="C47" s="327"/>
      <c r="D47" s="328"/>
      <c r="E47" s="300"/>
      <c r="F47" s="303"/>
      <c r="G47" s="303">
        <v>21002.9</v>
      </c>
      <c r="H47" s="300"/>
      <c r="I47" s="303"/>
      <c r="J47" s="303">
        <v>22283.59</v>
      </c>
    </row>
    <row r="48" spans="1:11" ht="17.25" customHeight="1">
      <c r="A48" s="300">
        <v>31</v>
      </c>
      <c r="B48" s="613" t="s">
        <v>1816</v>
      </c>
      <c r="C48" s="327"/>
      <c r="D48" s="328"/>
      <c r="E48" s="300"/>
      <c r="F48" s="303"/>
      <c r="G48" s="329"/>
      <c r="H48" s="300"/>
      <c r="I48" s="303"/>
      <c r="J48" s="313"/>
      <c r="K48" s="851" t="s">
        <v>68</v>
      </c>
    </row>
    <row r="49" spans="1:13" s="3" customFormat="1" ht="19.5" customHeight="1">
      <c r="A49" s="286" t="s">
        <v>69</v>
      </c>
      <c r="B49" s="285" t="s">
        <v>1685</v>
      </c>
      <c r="C49" s="286"/>
      <c r="D49" s="287"/>
      <c r="E49" s="292"/>
      <c r="F49" s="292">
        <v>0.02</v>
      </c>
      <c r="G49" s="313">
        <f>G43*F49</f>
        <v>1263.4408816949151</v>
      </c>
      <c r="H49" s="292"/>
      <c r="I49" s="292">
        <v>0.02</v>
      </c>
      <c r="J49" s="616">
        <f>J43*I49</f>
        <v>2150.2021838644073</v>
      </c>
      <c r="K49" s="851" t="s">
        <v>1815</v>
      </c>
      <c r="L49" s="29"/>
      <c r="M49" s="32"/>
    </row>
    <row r="50" spans="1:13" s="3" customFormat="1" ht="19.5" customHeight="1">
      <c r="A50" s="286" t="s">
        <v>71</v>
      </c>
      <c r="B50" s="285" t="s">
        <v>1686</v>
      </c>
      <c r="C50" s="286"/>
      <c r="D50" s="287"/>
      <c r="E50" s="292"/>
      <c r="F50" s="292">
        <v>0.03</v>
      </c>
      <c r="G50" s="313">
        <f>G43*F50</f>
        <v>1895.1613225423725</v>
      </c>
      <c r="H50" s="292"/>
      <c r="I50" s="292">
        <v>0.03</v>
      </c>
      <c r="J50" s="313">
        <f>J43*I50</f>
        <v>3225.3032757966112</v>
      </c>
      <c r="K50" s="851" t="s">
        <v>1815</v>
      </c>
      <c r="L50" s="29"/>
      <c r="M50" s="32"/>
    </row>
    <row r="51" spans="1:13" s="3" customFormat="1" ht="19.5" customHeight="1">
      <c r="A51" s="286" t="s">
        <v>72</v>
      </c>
      <c r="B51" s="285" t="s">
        <v>1687</v>
      </c>
      <c r="C51" s="286"/>
      <c r="D51" s="287"/>
      <c r="E51" s="292"/>
      <c r="F51" s="292">
        <v>0.04</v>
      </c>
      <c r="G51" s="313">
        <f>G43*F51</f>
        <v>2526.8817633898302</v>
      </c>
      <c r="H51" s="292"/>
      <c r="I51" s="292">
        <v>0.04</v>
      </c>
      <c r="J51" s="313">
        <f>J43*I51</f>
        <v>4300.4043677288146</v>
      </c>
      <c r="K51" s="851" t="s">
        <v>1815</v>
      </c>
      <c r="L51" s="29"/>
      <c r="M51" s="32"/>
    </row>
    <row r="52" spans="1:13" ht="50.25" customHeight="1">
      <c r="A52" s="300">
        <v>32</v>
      </c>
      <c r="B52" s="285" t="s">
        <v>1684</v>
      </c>
      <c r="C52" s="327"/>
      <c r="D52" s="328"/>
      <c r="E52" s="300"/>
      <c r="F52" s="303"/>
      <c r="G52" s="329">
        <f>(G43+G44+G45+G47+G49)*0.125</f>
        <v>11478.877868849575</v>
      </c>
      <c r="H52" s="329"/>
      <c r="I52" s="329"/>
      <c r="J52" s="313">
        <f>(J43+J44+J45+J47+J49)*0.125</f>
        <v>17717.699831496735</v>
      </c>
      <c r="K52" s="851" t="s">
        <v>68</v>
      </c>
    </row>
    <row r="53" spans="1:13" ht="30">
      <c r="A53" s="330">
        <v>33</v>
      </c>
      <c r="B53" s="331" t="s">
        <v>1868</v>
      </c>
      <c r="C53" s="327"/>
      <c r="D53" s="328"/>
      <c r="E53" s="300"/>
      <c r="F53" s="303"/>
      <c r="G53" s="280">
        <f>G43+G44+G45+G47+G49+G52</f>
        <v>103309.90081964618</v>
      </c>
      <c r="H53" s="320"/>
      <c r="I53" s="320"/>
      <c r="J53" s="280">
        <f>J43+J44+J45+J47+J49+J52</f>
        <v>159459.29848347063</v>
      </c>
      <c r="K53" s="851" t="s">
        <v>68</v>
      </c>
    </row>
    <row r="54" spans="1:13" ht="17.25" customHeight="1">
      <c r="A54" s="300">
        <v>34</v>
      </c>
      <c r="B54" s="285" t="s">
        <v>1869</v>
      </c>
      <c r="C54" s="327"/>
      <c r="D54" s="328"/>
      <c r="E54" s="300"/>
      <c r="F54" s="303">
        <v>0.09</v>
      </c>
      <c r="G54" s="303">
        <f>G53*F54</f>
        <v>9297.8910737681563</v>
      </c>
      <c r="H54" s="303"/>
      <c r="I54" s="303">
        <v>0.09</v>
      </c>
      <c r="J54" s="303">
        <f>J53*I54</f>
        <v>14351.336863512357</v>
      </c>
    </row>
    <row r="55" spans="1:13" ht="18.75" customHeight="1">
      <c r="A55" s="300">
        <v>35</v>
      </c>
      <c r="B55" s="285" t="s">
        <v>1870</v>
      </c>
      <c r="C55" s="327"/>
      <c r="D55" s="328"/>
      <c r="E55" s="300"/>
      <c r="F55" s="303">
        <v>0.09</v>
      </c>
      <c r="G55" s="292">
        <f>G53*F55</f>
        <v>9297.8910737681563</v>
      </c>
      <c r="H55" s="300"/>
      <c r="I55" s="303">
        <v>0.09</v>
      </c>
      <c r="J55" s="292">
        <f>J53*I55</f>
        <v>14351.336863512357</v>
      </c>
    </row>
    <row r="56" spans="1:13" ht="25.5" customHeight="1">
      <c r="A56" s="290">
        <v>36</v>
      </c>
      <c r="B56" s="285" t="s">
        <v>1871</v>
      </c>
      <c r="C56" s="326"/>
      <c r="D56" s="296"/>
      <c r="E56" s="290"/>
      <c r="F56" s="290"/>
      <c r="G56" s="313">
        <f>G53+G54+G55</f>
        <v>121905.6829671825</v>
      </c>
      <c r="H56" s="290"/>
      <c r="I56" s="292"/>
      <c r="J56" s="313">
        <f>J53+J54+J55</f>
        <v>188161.97221049533</v>
      </c>
    </row>
    <row r="57" spans="1:13" ht="19.5" customHeight="1">
      <c r="A57" s="322">
        <v>37</v>
      </c>
      <c r="B57" s="331" t="s">
        <v>79</v>
      </c>
      <c r="C57" s="326"/>
      <c r="D57" s="296"/>
      <c r="E57" s="290"/>
      <c r="F57" s="290"/>
      <c r="G57" s="332">
        <f>ROUND(G56,0)</f>
        <v>121906</v>
      </c>
      <c r="H57" s="290"/>
      <c r="I57" s="292"/>
      <c r="J57" s="332">
        <f>ROUND(J56,0)</f>
        <v>188162</v>
      </c>
    </row>
    <row r="58" spans="1:13" ht="15" customHeight="1">
      <c r="A58" s="972" t="s">
        <v>80</v>
      </c>
      <c r="B58" s="972"/>
      <c r="C58" s="641"/>
      <c r="D58" s="642"/>
      <c r="E58" s="252"/>
      <c r="F58" s="252"/>
      <c r="G58" s="252"/>
      <c r="H58" s="252"/>
      <c r="I58" s="837"/>
      <c r="J58" s="837"/>
    </row>
    <row r="59" spans="1:13" ht="14.25">
      <c r="A59" s="188">
        <v>1</v>
      </c>
      <c r="B59" s="1051" t="s">
        <v>132</v>
      </c>
      <c r="C59" s="1051"/>
      <c r="D59" s="1051"/>
      <c r="E59" s="1051"/>
      <c r="F59" s="1051"/>
      <c r="G59" s="1051"/>
      <c r="H59" s="1051"/>
      <c r="I59" s="836"/>
      <c r="J59" s="836"/>
    </row>
    <row r="60" spans="1:13" ht="14.25">
      <c r="A60" s="188">
        <v>2</v>
      </c>
      <c r="B60" s="1051" t="s">
        <v>83</v>
      </c>
      <c r="C60" s="1051"/>
      <c r="D60" s="1051"/>
      <c r="E60" s="1051"/>
      <c r="F60" s="1051"/>
      <c r="G60" s="1051"/>
      <c r="H60" s="1051"/>
      <c r="I60" s="238"/>
      <c r="J60" s="238"/>
    </row>
    <row r="61" spans="1:13" ht="44.25" customHeight="1">
      <c r="A61" s="188">
        <v>3</v>
      </c>
      <c r="B61" s="973" t="s">
        <v>81</v>
      </c>
      <c r="C61" s="973"/>
      <c r="D61" s="973"/>
      <c r="E61" s="973"/>
      <c r="F61" s="973"/>
      <c r="G61" s="973"/>
      <c r="H61" s="973"/>
      <c r="I61" s="837"/>
      <c r="J61" s="837"/>
    </row>
    <row r="62" spans="1:13" ht="14.25">
      <c r="A62" s="834"/>
      <c r="B62" s="259"/>
      <c r="C62" s="835"/>
      <c r="D62" s="259"/>
      <c r="E62" s="259"/>
      <c r="F62" s="259"/>
      <c r="G62" s="259"/>
      <c r="H62" s="259"/>
      <c r="I62" s="259"/>
      <c r="J62" s="259"/>
    </row>
    <row r="63" spans="1:13" ht="14.25">
      <c r="A63" s="259"/>
      <c r="B63" s="259"/>
      <c r="C63" s="259"/>
      <c r="D63" s="259"/>
      <c r="E63" s="259"/>
      <c r="F63" s="259"/>
      <c r="G63" s="259"/>
      <c r="H63" s="259"/>
      <c r="I63" s="259"/>
      <c r="J63" s="259"/>
    </row>
  </sheetData>
  <mergeCells count="16">
    <mergeCell ref="C1:G1"/>
    <mergeCell ref="B3:I3"/>
    <mergeCell ref="H4:I4"/>
    <mergeCell ref="A6:A7"/>
    <mergeCell ref="B6:B7"/>
    <mergeCell ref="C6:C7"/>
    <mergeCell ref="D6:D7"/>
    <mergeCell ref="E6:G6"/>
    <mergeCell ref="H6:J6"/>
    <mergeCell ref="B61:H61"/>
    <mergeCell ref="A58:B58"/>
    <mergeCell ref="B59:H59"/>
    <mergeCell ref="B60:H60"/>
    <mergeCell ref="A9:A10"/>
    <mergeCell ref="A17:A20"/>
    <mergeCell ref="A28:A33"/>
  </mergeCells>
  <conditionalFormatting sqref="B42">
    <cfRule type="cellIs" dxfId="7" priority="2" stopIfTrue="1" operator="equal">
      <formula>"?"</formula>
    </cfRule>
  </conditionalFormatting>
  <conditionalFormatting sqref="B43">
    <cfRule type="cellIs" dxfId="6" priority="1" stopIfTrue="1" operator="equal">
      <formula>"?"</formula>
    </cfRule>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3"/>
  <sheetViews>
    <sheetView workbookViewId="0">
      <pane xSplit="3" ySplit="9" topLeftCell="D10" activePane="bottomRight" state="frozen"/>
      <selection pane="topRight" activeCell="D1" sqref="D1"/>
      <selection pane="bottomLeft" activeCell="A10" sqref="A10"/>
      <selection pane="bottomRight" activeCell="B36" sqref="B36"/>
    </sheetView>
  </sheetViews>
  <sheetFormatPr defaultRowHeight="12.75"/>
  <cols>
    <col min="1" max="1" width="4.5703125" style="175" customWidth="1"/>
    <col min="2" max="2" width="44.140625" style="175" customWidth="1"/>
    <col min="3" max="3" width="13.28515625" style="175" customWidth="1"/>
    <col min="4" max="4" width="5.5703125" style="175" customWidth="1"/>
    <col min="5" max="5" width="9.7109375" style="175" customWidth="1"/>
    <col min="6" max="6" width="5.5703125" style="175" customWidth="1"/>
    <col min="7" max="7" width="13.85546875" style="175" customWidth="1"/>
    <col min="8" max="8" width="14.28515625" style="175" customWidth="1"/>
    <col min="9" max="9" width="20.42578125" style="175" customWidth="1"/>
    <col min="10" max="10" width="13.85546875" style="175" customWidth="1"/>
    <col min="11" max="255" width="9.140625" style="175"/>
    <col min="256" max="256" width="4.5703125" style="175" customWidth="1"/>
    <col min="257" max="257" width="44.140625" style="175" customWidth="1"/>
    <col min="258" max="258" width="11.5703125" style="175" customWidth="1"/>
    <col min="259" max="259" width="5.5703125" style="175" customWidth="1"/>
    <col min="260" max="260" width="9.7109375" style="175" customWidth="1"/>
    <col min="261" max="261" width="5.5703125" style="175" customWidth="1"/>
    <col min="262" max="262" width="13.85546875" style="175" customWidth="1"/>
    <col min="263" max="263" width="14.28515625" style="175" customWidth="1"/>
    <col min="264" max="264" width="22" style="175" customWidth="1"/>
    <col min="265" max="266" width="13.85546875" style="175" customWidth="1"/>
    <col min="267" max="511" width="9.140625" style="175"/>
    <col min="512" max="512" width="4.5703125" style="175" customWidth="1"/>
    <col min="513" max="513" width="44.140625" style="175" customWidth="1"/>
    <col min="514" max="514" width="11.5703125" style="175" customWidth="1"/>
    <col min="515" max="515" width="5.5703125" style="175" customWidth="1"/>
    <col min="516" max="516" width="9.7109375" style="175" customWidth="1"/>
    <col min="517" max="517" width="5.5703125" style="175" customWidth="1"/>
    <col min="518" max="518" width="13.85546875" style="175" customWidth="1"/>
    <col min="519" max="519" width="14.28515625" style="175" customWidth="1"/>
    <col min="520" max="520" width="22" style="175" customWidth="1"/>
    <col min="521" max="522" width="13.85546875" style="175" customWidth="1"/>
    <col min="523" max="767" width="9.140625" style="175"/>
    <col min="768" max="768" width="4.5703125" style="175" customWidth="1"/>
    <col min="769" max="769" width="44.140625" style="175" customWidth="1"/>
    <col min="770" max="770" width="11.5703125" style="175" customWidth="1"/>
    <col min="771" max="771" width="5.5703125" style="175" customWidth="1"/>
    <col min="772" max="772" width="9.7109375" style="175" customWidth="1"/>
    <col min="773" max="773" width="5.5703125" style="175" customWidth="1"/>
    <col min="774" max="774" width="13.85546875" style="175" customWidth="1"/>
    <col min="775" max="775" width="14.28515625" style="175" customWidth="1"/>
    <col min="776" max="776" width="22" style="175" customWidth="1"/>
    <col min="777" max="778" width="13.85546875" style="175" customWidth="1"/>
    <col min="779" max="1023" width="9.140625" style="175"/>
    <col min="1024" max="1024" width="4.5703125" style="175" customWidth="1"/>
    <col min="1025" max="1025" width="44.140625" style="175" customWidth="1"/>
    <col min="1026" max="1026" width="11.5703125" style="175" customWidth="1"/>
    <col min="1027" max="1027" width="5.5703125" style="175" customWidth="1"/>
    <col min="1028" max="1028" width="9.7109375" style="175" customWidth="1"/>
    <col min="1029" max="1029" width="5.5703125" style="175" customWidth="1"/>
    <col min="1030" max="1030" width="13.85546875" style="175" customWidth="1"/>
    <col min="1031" max="1031" width="14.28515625" style="175" customWidth="1"/>
    <col min="1032" max="1032" width="22" style="175" customWidth="1"/>
    <col min="1033" max="1034" width="13.85546875" style="175" customWidth="1"/>
    <col min="1035" max="1279" width="9.140625" style="175"/>
    <col min="1280" max="1280" width="4.5703125" style="175" customWidth="1"/>
    <col min="1281" max="1281" width="44.140625" style="175" customWidth="1"/>
    <col min="1282" max="1282" width="11.5703125" style="175" customWidth="1"/>
    <col min="1283" max="1283" width="5.5703125" style="175" customWidth="1"/>
    <col min="1284" max="1284" width="9.7109375" style="175" customWidth="1"/>
    <col min="1285" max="1285" width="5.5703125" style="175" customWidth="1"/>
    <col min="1286" max="1286" width="13.85546875" style="175" customWidth="1"/>
    <col min="1287" max="1287" width="14.28515625" style="175" customWidth="1"/>
    <col min="1288" max="1288" width="22" style="175" customWidth="1"/>
    <col min="1289" max="1290" width="13.85546875" style="175" customWidth="1"/>
    <col min="1291" max="1535" width="9.140625" style="175"/>
    <col min="1536" max="1536" width="4.5703125" style="175" customWidth="1"/>
    <col min="1537" max="1537" width="44.140625" style="175" customWidth="1"/>
    <col min="1538" max="1538" width="11.5703125" style="175" customWidth="1"/>
    <col min="1539" max="1539" width="5.5703125" style="175" customWidth="1"/>
    <col min="1540" max="1540" width="9.7109375" style="175" customWidth="1"/>
    <col min="1541" max="1541" width="5.5703125" style="175" customWidth="1"/>
    <col min="1542" max="1542" width="13.85546875" style="175" customWidth="1"/>
    <col min="1543" max="1543" width="14.28515625" style="175" customWidth="1"/>
    <col min="1544" max="1544" width="22" style="175" customWidth="1"/>
    <col min="1545" max="1546" width="13.85546875" style="175" customWidth="1"/>
    <col min="1547" max="1791" width="9.140625" style="175"/>
    <col min="1792" max="1792" width="4.5703125" style="175" customWidth="1"/>
    <col min="1793" max="1793" width="44.140625" style="175" customWidth="1"/>
    <col min="1794" max="1794" width="11.5703125" style="175" customWidth="1"/>
    <col min="1795" max="1795" width="5.5703125" style="175" customWidth="1"/>
    <col min="1796" max="1796" width="9.7109375" style="175" customWidth="1"/>
    <col min="1797" max="1797" width="5.5703125" style="175" customWidth="1"/>
    <col min="1798" max="1798" width="13.85546875" style="175" customWidth="1"/>
    <col min="1799" max="1799" width="14.28515625" style="175" customWidth="1"/>
    <col min="1800" max="1800" width="22" style="175" customWidth="1"/>
    <col min="1801" max="1802" width="13.85546875" style="175" customWidth="1"/>
    <col min="1803" max="2047" width="9.140625" style="175"/>
    <col min="2048" max="2048" width="4.5703125" style="175" customWidth="1"/>
    <col min="2049" max="2049" width="44.140625" style="175" customWidth="1"/>
    <col min="2050" max="2050" width="11.5703125" style="175" customWidth="1"/>
    <col min="2051" max="2051" width="5.5703125" style="175" customWidth="1"/>
    <col min="2052" max="2052" width="9.7109375" style="175" customWidth="1"/>
    <col min="2053" max="2053" width="5.5703125" style="175" customWidth="1"/>
    <col min="2054" max="2054" width="13.85546875" style="175" customWidth="1"/>
    <col min="2055" max="2055" width="14.28515625" style="175" customWidth="1"/>
    <col min="2056" max="2056" width="22" style="175" customWidth="1"/>
    <col min="2057" max="2058" width="13.85546875" style="175" customWidth="1"/>
    <col min="2059" max="2303" width="9.140625" style="175"/>
    <col min="2304" max="2304" width="4.5703125" style="175" customWidth="1"/>
    <col min="2305" max="2305" width="44.140625" style="175" customWidth="1"/>
    <col min="2306" max="2306" width="11.5703125" style="175" customWidth="1"/>
    <col min="2307" max="2307" width="5.5703125" style="175" customWidth="1"/>
    <col min="2308" max="2308" width="9.7109375" style="175" customWidth="1"/>
    <col min="2309" max="2309" width="5.5703125" style="175" customWidth="1"/>
    <col min="2310" max="2310" width="13.85546875" style="175" customWidth="1"/>
    <col min="2311" max="2311" width="14.28515625" style="175" customWidth="1"/>
    <col min="2312" max="2312" width="22" style="175" customWidth="1"/>
    <col min="2313" max="2314" width="13.85546875" style="175" customWidth="1"/>
    <col min="2315" max="2559" width="9.140625" style="175"/>
    <col min="2560" max="2560" width="4.5703125" style="175" customWidth="1"/>
    <col min="2561" max="2561" width="44.140625" style="175" customWidth="1"/>
    <col min="2562" max="2562" width="11.5703125" style="175" customWidth="1"/>
    <col min="2563" max="2563" width="5.5703125" style="175" customWidth="1"/>
    <col min="2564" max="2564" width="9.7109375" style="175" customWidth="1"/>
    <col min="2565" max="2565" width="5.5703125" style="175" customWidth="1"/>
    <col min="2566" max="2566" width="13.85546875" style="175" customWidth="1"/>
    <col min="2567" max="2567" width="14.28515625" style="175" customWidth="1"/>
    <col min="2568" max="2568" width="22" style="175" customWidth="1"/>
    <col min="2569" max="2570" width="13.85546875" style="175" customWidth="1"/>
    <col min="2571" max="2815" width="9.140625" style="175"/>
    <col min="2816" max="2816" width="4.5703125" style="175" customWidth="1"/>
    <col min="2817" max="2817" width="44.140625" style="175" customWidth="1"/>
    <col min="2818" max="2818" width="11.5703125" style="175" customWidth="1"/>
    <col min="2819" max="2819" width="5.5703125" style="175" customWidth="1"/>
    <col min="2820" max="2820" width="9.7109375" style="175" customWidth="1"/>
    <col min="2821" max="2821" width="5.5703125" style="175" customWidth="1"/>
    <col min="2822" max="2822" width="13.85546875" style="175" customWidth="1"/>
    <col min="2823" max="2823" width="14.28515625" style="175" customWidth="1"/>
    <col min="2824" max="2824" width="22" style="175" customWidth="1"/>
    <col min="2825" max="2826" width="13.85546875" style="175" customWidth="1"/>
    <col min="2827" max="3071" width="9.140625" style="175"/>
    <col min="3072" max="3072" width="4.5703125" style="175" customWidth="1"/>
    <col min="3073" max="3073" width="44.140625" style="175" customWidth="1"/>
    <col min="3074" max="3074" width="11.5703125" style="175" customWidth="1"/>
    <col min="3075" max="3075" width="5.5703125" style="175" customWidth="1"/>
    <col min="3076" max="3076" width="9.7109375" style="175" customWidth="1"/>
    <col min="3077" max="3077" width="5.5703125" style="175" customWidth="1"/>
    <col min="3078" max="3078" width="13.85546875" style="175" customWidth="1"/>
    <col min="3079" max="3079" width="14.28515625" style="175" customWidth="1"/>
    <col min="3080" max="3080" width="22" style="175" customWidth="1"/>
    <col min="3081" max="3082" width="13.85546875" style="175" customWidth="1"/>
    <col min="3083" max="3327" width="9.140625" style="175"/>
    <col min="3328" max="3328" width="4.5703125" style="175" customWidth="1"/>
    <col min="3329" max="3329" width="44.140625" style="175" customWidth="1"/>
    <col min="3330" max="3330" width="11.5703125" style="175" customWidth="1"/>
    <col min="3331" max="3331" width="5.5703125" style="175" customWidth="1"/>
    <col min="3332" max="3332" width="9.7109375" style="175" customWidth="1"/>
    <col min="3333" max="3333" width="5.5703125" style="175" customWidth="1"/>
    <col min="3334" max="3334" width="13.85546875" style="175" customWidth="1"/>
    <col min="3335" max="3335" width="14.28515625" style="175" customWidth="1"/>
    <col min="3336" max="3336" width="22" style="175" customWidth="1"/>
    <col min="3337" max="3338" width="13.85546875" style="175" customWidth="1"/>
    <col min="3339" max="3583" width="9.140625" style="175"/>
    <col min="3584" max="3584" width="4.5703125" style="175" customWidth="1"/>
    <col min="3585" max="3585" width="44.140625" style="175" customWidth="1"/>
    <col min="3586" max="3586" width="11.5703125" style="175" customWidth="1"/>
    <col min="3587" max="3587" width="5.5703125" style="175" customWidth="1"/>
    <col min="3588" max="3588" width="9.7109375" style="175" customWidth="1"/>
    <col min="3589" max="3589" width="5.5703125" style="175" customWidth="1"/>
    <col min="3590" max="3590" width="13.85546875" style="175" customWidth="1"/>
    <col min="3591" max="3591" width="14.28515625" style="175" customWidth="1"/>
    <col min="3592" max="3592" width="22" style="175" customWidth="1"/>
    <col min="3593" max="3594" width="13.85546875" style="175" customWidth="1"/>
    <col min="3595" max="3839" width="9.140625" style="175"/>
    <col min="3840" max="3840" width="4.5703125" style="175" customWidth="1"/>
    <col min="3841" max="3841" width="44.140625" style="175" customWidth="1"/>
    <col min="3842" max="3842" width="11.5703125" style="175" customWidth="1"/>
    <col min="3843" max="3843" width="5.5703125" style="175" customWidth="1"/>
    <col min="3844" max="3844" width="9.7109375" style="175" customWidth="1"/>
    <col min="3845" max="3845" width="5.5703125" style="175" customWidth="1"/>
    <col min="3846" max="3846" width="13.85546875" style="175" customWidth="1"/>
    <col min="3847" max="3847" width="14.28515625" style="175" customWidth="1"/>
    <col min="3848" max="3848" width="22" style="175" customWidth="1"/>
    <col min="3849" max="3850" width="13.85546875" style="175" customWidth="1"/>
    <col min="3851" max="4095" width="9.140625" style="175"/>
    <col min="4096" max="4096" width="4.5703125" style="175" customWidth="1"/>
    <col min="4097" max="4097" width="44.140625" style="175" customWidth="1"/>
    <col min="4098" max="4098" width="11.5703125" style="175" customWidth="1"/>
    <col min="4099" max="4099" width="5.5703125" style="175" customWidth="1"/>
    <col min="4100" max="4100" width="9.7109375" style="175" customWidth="1"/>
    <col min="4101" max="4101" width="5.5703125" style="175" customWidth="1"/>
    <col min="4102" max="4102" width="13.85546875" style="175" customWidth="1"/>
    <col min="4103" max="4103" width="14.28515625" style="175" customWidth="1"/>
    <col min="4104" max="4104" width="22" style="175" customWidth="1"/>
    <col min="4105" max="4106" width="13.85546875" style="175" customWidth="1"/>
    <col min="4107" max="4351" width="9.140625" style="175"/>
    <col min="4352" max="4352" width="4.5703125" style="175" customWidth="1"/>
    <col min="4353" max="4353" width="44.140625" style="175" customWidth="1"/>
    <col min="4354" max="4354" width="11.5703125" style="175" customWidth="1"/>
    <col min="4355" max="4355" width="5.5703125" style="175" customWidth="1"/>
    <col min="4356" max="4356" width="9.7109375" style="175" customWidth="1"/>
    <col min="4357" max="4357" width="5.5703125" style="175" customWidth="1"/>
    <col min="4358" max="4358" width="13.85546875" style="175" customWidth="1"/>
    <col min="4359" max="4359" width="14.28515625" style="175" customWidth="1"/>
    <col min="4360" max="4360" width="22" style="175" customWidth="1"/>
    <col min="4361" max="4362" width="13.85546875" style="175" customWidth="1"/>
    <col min="4363" max="4607" width="9.140625" style="175"/>
    <col min="4608" max="4608" width="4.5703125" style="175" customWidth="1"/>
    <col min="4609" max="4609" width="44.140625" style="175" customWidth="1"/>
    <col min="4610" max="4610" width="11.5703125" style="175" customWidth="1"/>
    <col min="4611" max="4611" width="5.5703125" style="175" customWidth="1"/>
    <col min="4612" max="4612" width="9.7109375" style="175" customWidth="1"/>
    <col min="4613" max="4613" width="5.5703125" style="175" customWidth="1"/>
    <col min="4614" max="4614" width="13.85546875" style="175" customWidth="1"/>
    <col min="4615" max="4615" width="14.28515625" style="175" customWidth="1"/>
    <col min="4616" max="4616" width="22" style="175" customWidth="1"/>
    <col min="4617" max="4618" width="13.85546875" style="175" customWidth="1"/>
    <col min="4619" max="4863" width="9.140625" style="175"/>
    <col min="4864" max="4864" width="4.5703125" style="175" customWidth="1"/>
    <col min="4865" max="4865" width="44.140625" style="175" customWidth="1"/>
    <col min="4866" max="4866" width="11.5703125" style="175" customWidth="1"/>
    <col min="4867" max="4867" width="5.5703125" style="175" customWidth="1"/>
    <col min="4868" max="4868" width="9.7109375" style="175" customWidth="1"/>
    <col min="4869" max="4869" width="5.5703125" style="175" customWidth="1"/>
    <col min="4870" max="4870" width="13.85546875" style="175" customWidth="1"/>
    <col min="4871" max="4871" width="14.28515625" style="175" customWidth="1"/>
    <col min="4872" max="4872" width="22" style="175" customWidth="1"/>
    <col min="4873" max="4874" width="13.85546875" style="175" customWidth="1"/>
    <col min="4875" max="5119" width="9.140625" style="175"/>
    <col min="5120" max="5120" width="4.5703125" style="175" customWidth="1"/>
    <col min="5121" max="5121" width="44.140625" style="175" customWidth="1"/>
    <col min="5122" max="5122" width="11.5703125" style="175" customWidth="1"/>
    <col min="5123" max="5123" width="5.5703125" style="175" customWidth="1"/>
    <col min="5124" max="5124" width="9.7109375" style="175" customWidth="1"/>
    <col min="5125" max="5125" width="5.5703125" style="175" customWidth="1"/>
    <col min="5126" max="5126" width="13.85546875" style="175" customWidth="1"/>
    <col min="5127" max="5127" width="14.28515625" style="175" customWidth="1"/>
    <col min="5128" max="5128" width="22" style="175" customWidth="1"/>
    <col min="5129" max="5130" width="13.85546875" style="175" customWidth="1"/>
    <col min="5131" max="5375" width="9.140625" style="175"/>
    <col min="5376" max="5376" width="4.5703125" style="175" customWidth="1"/>
    <col min="5377" max="5377" width="44.140625" style="175" customWidth="1"/>
    <col min="5378" max="5378" width="11.5703125" style="175" customWidth="1"/>
    <col min="5379" max="5379" width="5.5703125" style="175" customWidth="1"/>
    <col min="5380" max="5380" width="9.7109375" style="175" customWidth="1"/>
    <col min="5381" max="5381" width="5.5703125" style="175" customWidth="1"/>
    <col min="5382" max="5382" width="13.85546875" style="175" customWidth="1"/>
    <col min="5383" max="5383" width="14.28515625" style="175" customWidth="1"/>
    <col min="5384" max="5384" width="22" style="175" customWidth="1"/>
    <col min="5385" max="5386" width="13.85546875" style="175" customWidth="1"/>
    <col min="5387" max="5631" width="9.140625" style="175"/>
    <col min="5632" max="5632" width="4.5703125" style="175" customWidth="1"/>
    <col min="5633" max="5633" width="44.140625" style="175" customWidth="1"/>
    <col min="5634" max="5634" width="11.5703125" style="175" customWidth="1"/>
    <col min="5635" max="5635" width="5.5703125" style="175" customWidth="1"/>
    <col min="5636" max="5636" width="9.7109375" style="175" customWidth="1"/>
    <col min="5637" max="5637" width="5.5703125" style="175" customWidth="1"/>
    <col min="5638" max="5638" width="13.85546875" style="175" customWidth="1"/>
    <col min="5639" max="5639" width="14.28515625" style="175" customWidth="1"/>
    <col min="5640" max="5640" width="22" style="175" customWidth="1"/>
    <col min="5641" max="5642" width="13.85546875" style="175" customWidth="1"/>
    <col min="5643" max="5887" width="9.140625" style="175"/>
    <col min="5888" max="5888" width="4.5703125" style="175" customWidth="1"/>
    <col min="5889" max="5889" width="44.140625" style="175" customWidth="1"/>
    <col min="5890" max="5890" width="11.5703125" style="175" customWidth="1"/>
    <col min="5891" max="5891" width="5.5703125" style="175" customWidth="1"/>
    <col min="5892" max="5892" width="9.7109375" style="175" customWidth="1"/>
    <col min="5893" max="5893" width="5.5703125" style="175" customWidth="1"/>
    <col min="5894" max="5894" width="13.85546875" style="175" customWidth="1"/>
    <col min="5895" max="5895" width="14.28515625" style="175" customWidth="1"/>
    <col min="5896" max="5896" width="22" style="175" customWidth="1"/>
    <col min="5897" max="5898" width="13.85546875" style="175" customWidth="1"/>
    <col min="5899" max="6143" width="9.140625" style="175"/>
    <col min="6144" max="6144" width="4.5703125" style="175" customWidth="1"/>
    <col min="6145" max="6145" width="44.140625" style="175" customWidth="1"/>
    <col min="6146" max="6146" width="11.5703125" style="175" customWidth="1"/>
    <col min="6147" max="6147" width="5.5703125" style="175" customWidth="1"/>
    <col min="6148" max="6148" width="9.7109375" style="175" customWidth="1"/>
    <col min="6149" max="6149" width="5.5703125" style="175" customWidth="1"/>
    <col min="6150" max="6150" width="13.85546875" style="175" customWidth="1"/>
    <col min="6151" max="6151" width="14.28515625" style="175" customWidth="1"/>
    <col min="6152" max="6152" width="22" style="175" customWidth="1"/>
    <col min="6153" max="6154" width="13.85546875" style="175" customWidth="1"/>
    <col min="6155" max="6399" width="9.140625" style="175"/>
    <col min="6400" max="6400" width="4.5703125" style="175" customWidth="1"/>
    <col min="6401" max="6401" width="44.140625" style="175" customWidth="1"/>
    <col min="6402" max="6402" width="11.5703125" style="175" customWidth="1"/>
    <col min="6403" max="6403" width="5.5703125" style="175" customWidth="1"/>
    <col min="6404" max="6404" width="9.7109375" style="175" customWidth="1"/>
    <col min="6405" max="6405" width="5.5703125" style="175" customWidth="1"/>
    <col min="6406" max="6406" width="13.85546875" style="175" customWidth="1"/>
    <col min="6407" max="6407" width="14.28515625" style="175" customWidth="1"/>
    <col min="6408" max="6408" width="22" style="175" customWidth="1"/>
    <col min="6409" max="6410" width="13.85546875" style="175" customWidth="1"/>
    <col min="6411" max="6655" width="9.140625" style="175"/>
    <col min="6656" max="6656" width="4.5703125" style="175" customWidth="1"/>
    <col min="6657" max="6657" width="44.140625" style="175" customWidth="1"/>
    <col min="6658" max="6658" width="11.5703125" style="175" customWidth="1"/>
    <col min="6659" max="6659" width="5.5703125" style="175" customWidth="1"/>
    <col min="6660" max="6660" width="9.7109375" style="175" customWidth="1"/>
    <col min="6661" max="6661" width="5.5703125" style="175" customWidth="1"/>
    <col min="6662" max="6662" width="13.85546875" style="175" customWidth="1"/>
    <col min="6663" max="6663" width="14.28515625" style="175" customWidth="1"/>
    <col min="6664" max="6664" width="22" style="175" customWidth="1"/>
    <col min="6665" max="6666" width="13.85546875" style="175" customWidth="1"/>
    <col min="6667" max="6911" width="9.140625" style="175"/>
    <col min="6912" max="6912" width="4.5703125" style="175" customWidth="1"/>
    <col min="6913" max="6913" width="44.140625" style="175" customWidth="1"/>
    <col min="6914" max="6914" width="11.5703125" style="175" customWidth="1"/>
    <col min="6915" max="6915" width="5.5703125" style="175" customWidth="1"/>
    <col min="6916" max="6916" width="9.7109375" style="175" customWidth="1"/>
    <col min="6917" max="6917" width="5.5703125" style="175" customWidth="1"/>
    <col min="6918" max="6918" width="13.85546875" style="175" customWidth="1"/>
    <col min="6919" max="6919" width="14.28515625" style="175" customWidth="1"/>
    <col min="6920" max="6920" width="22" style="175" customWidth="1"/>
    <col min="6921" max="6922" width="13.85546875" style="175" customWidth="1"/>
    <col min="6923" max="7167" width="9.140625" style="175"/>
    <col min="7168" max="7168" width="4.5703125" style="175" customWidth="1"/>
    <col min="7169" max="7169" width="44.140625" style="175" customWidth="1"/>
    <col min="7170" max="7170" width="11.5703125" style="175" customWidth="1"/>
    <col min="7171" max="7171" width="5.5703125" style="175" customWidth="1"/>
    <col min="7172" max="7172" width="9.7109375" style="175" customWidth="1"/>
    <col min="7173" max="7173" width="5.5703125" style="175" customWidth="1"/>
    <col min="7174" max="7174" width="13.85546875" style="175" customWidth="1"/>
    <col min="7175" max="7175" width="14.28515625" style="175" customWidth="1"/>
    <col min="7176" max="7176" width="22" style="175" customWidth="1"/>
    <col min="7177" max="7178" width="13.85546875" style="175" customWidth="1"/>
    <col min="7179" max="7423" width="9.140625" style="175"/>
    <col min="7424" max="7424" width="4.5703125" style="175" customWidth="1"/>
    <col min="7425" max="7425" width="44.140625" style="175" customWidth="1"/>
    <col min="7426" max="7426" width="11.5703125" style="175" customWidth="1"/>
    <col min="7427" max="7427" width="5.5703125" style="175" customWidth="1"/>
    <col min="7428" max="7428" width="9.7109375" style="175" customWidth="1"/>
    <col min="7429" max="7429" width="5.5703125" style="175" customWidth="1"/>
    <col min="7430" max="7430" width="13.85546875" style="175" customWidth="1"/>
    <col min="7431" max="7431" width="14.28515625" style="175" customWidth="1"/>
    <col min="7432" max="7432" width="22" style="175" customWidth="1"/>
    <col min="7433" max="7434" width="13.85546875" style="175" customWidth="1"/>
    <col min="7435" max="7679" width="9.140625" style="175"/>
    <col min="7680" max="7680" width="4.5703125" style="175" customWidth="1"/>
    <col min="7681" max="7681" width="44.140625" style="175" customWidth="1"/>
    <col min="7682" max="7682" width="11.5703125" style="175" customWidth="1"/>
    <col min="7683" max="7683" width="5.5703125" style="175" customWidth="1"/>
    <col min="7684" max="7684" width="9.7109375" style="175" customWidth="1"/>
    <col min="7685" max="7685" width="5.5703125" style="175" customWidth="1"/>
    <col min="7686" max="7686" width="13.85546875" style="175" customWidth="1"/>
    <col min="7687" max="7687" width="14.28515625" style="175" customWidth="1"/>
    <col min="7688" max="7688" width="22" style="175" customWidth="1"/>
    <col min="7689" max="7690" width="13.85546875" style="175" customWidth="1"/>
    <col min="7691" max="7935" width="9.140625" style="175"/>
    <col min="7936" max="7936" width="4.5703125" style="175" customWidth="1"/>
    <col min="7937" max="7937" width="44.140625" style="175" customWidth="1"/>
    <col min="7938" max="7938" width="11.5703125" style="175" customWidth="1"/>
    <col min="7939" max="7939" width="5.5703125" style="175" customWidth="1"/>
    <col min="7940" max="7940" width="9.7109375" style="175" customWidth="1"/>
    <col min="7941" max="7941" width="5.5703125" style="175" customWidth="1"/>
    <col min="7942" max="7942" width="13.85546875" style="175" customWidth="1"/>
    <col min="7943" max="7943" width="14.28515625" style="175" customWidth="1"/>
    <col min="7944" max="7944" width="22" style="175" customWidth="1"/>
    <col min="7945" max="7946" width="13.85546875" style="175" customWidth="1"/>
    <col min="7947" max="8191" width="9.140625" style="175"/>
    <col min="8192" max="8192" width="4.5703125" style="175" customWidth="1"/>
    <col min="8193" max="8193" width="44.140625" style="175" customWidth="1"/>
    <col min="8194" max="8194" width="11.5703125" style="175" customWidth="1"/>
    <col min="8195" max="8195" width="5.5703125" style="175" customWidth="1"/>
    <col min="8196" max="8196" width="9.7109375" style="175" customWidth="1"/>
    <col min="8197" max="8197" width="5.5703125" style="175" customWidth="1"/>
    <col min="8198" max="8198" width="13.85546875" style="175" customWidth="1"/>
    <col min="8199" max="8199" width="14.28515625" style="175" customWidth="1"/>
    <col min="8200" max="8200" width="22" style="175" customWidth="1"/>
    <col min="8201" max="8202" width="13.85546875" style="175" customWidth="1"/>
    <col min="8203" max="8447" width="9.140625" style="175"/>
    <col min="8448" max="8448" width="4.5703125" style="175" customWidth="1"/>
    <col min="8449" max="8449" width="44.140625" style="175" customWidth="1"/>
    <col min="8450" max="8450" width="11.5703125" style="175" customWidth="1"/>
    <col min="8451" max="8451" width="5.5703125" style="175" customWidth="1"/>
    <col min="8452" max="8452" width="9.7109375" style="175" customWidth="1"/>
    <col min="8453" max="8453" width="5.5703125" style="175" customWidth="1"/>
    <col min="8454" max="8454" width="13.85546875" style="175" customWidth="1"/>
    <col min="8455" max="8455" width="14.28515625" style="175" customWidth="1"/>
    <col min="8456" max="8456" width="22" style="175" customWidth="1"/>
    <col min="8457" max="8458" width="13.85546875" style="175" customWidth="1"/>
    <col min="8459" max="8703" width="9.140625" style="175"/>
    <col min="8704" max="8704" width="4.5703125" style="175" customWidth="1"/>
    <col min="8705" max="8705" width="44.140625" style="175" customWidth="1"/>
    <col min="8706" max="8706" width="11.5703125" style="175" customWidth="1"/>
    <col min="8707" max="8707" width="5.5703125" style="175" customWidth="1"/>
    <col min="8708" max="8708" width="9.7109375" style="175" customWidth="1"/>
    <col min="8709" max="8709" width="5.5703125" style="175" customWidth="1"/>
    <col min="8710" max="8710" width="13.85546875" style="175" customWidth="1"/>
    <col min="8711" max="8711" width="14.28515625" style="175" customWidth="1"/>
    <col min="8712" max="8712" width="22" style="175" customWidth="1"/>
    <col min="8713" max="8714" width="13.85546875" style="175" customWidth="1"/>
    <col min="8715" max="8959" width="9.140625" style="175"/>
    <col min="8960" max="8960" width="4.5703125" style="175" customWidth="1"/>
    <col min="8961" max="8961" width="44.140625" style="175" customWidth="1"/>
    <col min="8962" max="8962" width="11.5703125" style="175" customWidth="1"/>
    <col min="8963" max="8963" width="5.5703125" style="175" customWidth="1"/>
    <col min="8964" max="8964" width="9.7109375" style="175" customWidth="1"/>
    <col min="8965" max="8965" width="5.5703125" style="175" customWidth="1"/>
    <col min="8966" max="8966" width="13.85546875" style="175" customWidth="1"/>
    <col min="8967" max="8967" width="14.28515625" style="175" customWidth="1"/>
    <col min="8968" max="8968" width="22" style="175" customWidth="1"/>
    <col min="8969" max="8970" width="13.85546875" style="175" customWidth="1"/>
    <col min="8971" max="9215" width="9.140625" style="175"/>
    <col min="9216" max="9216" width="4.5703125" style="175" customWidth="1"/>
    <col min="9217" max="9217" width="44.140625" style="175" customWidth="1"/>
    <col min="9218" max="9218" width="11.5703125" style="175" customWidth="1"/>
    <col min="9219" max="9219" width="5.5703125" style="175" customWidth="1"/>
    <col min="9220" max="9220" width="9.7109375" style="175" customWidth="1"/>
    <col min="9221" max="9221" width="5.5703125" style="175" customWidth="1"/>
    <col min="9222" max="9222" width="13.85546875" style="175" customWidth="1"/>
    <col min="9223" max="9223" width="14.28515625" style="175" customWidth="1"/>
    <col min="9224" max="9224" width="22" style="175" customWidth="1"/>
    <col min="9225" max="9226" width="13.85546875" style="175" customWidth="1"/>
    <col min="9227" max="9471" width="9.140625" style="175"/>
    <col min="9472" max="9472" width="4.5703125" style="175" customWidth="1"/>
    <col min="9473" max="9473" width="44.140625" style="175" customWidth="1"/>
    <col min="9474" max="9474" width="11.5703125" style="175" customWidth="1"/>
    <col min="9475" max="9475" width="5.5703125" style="175" customWidth="1"/>
    <col min="9476" max="9476" width="9.7109375" style="175" customWidth="1"/>
    <col min="9477" max="9477" width="5.5703125" style="175" customWidth="1"/>
    <col min="9478" max="9478" width="13.85546875" style="175" customWidth="1"/>
    <col min="9479" max="9479" width="14.28515625" style="175" customWidth="1"/>
    <col min="9480" max="9480" width="22" style="175" customWidth="1"/>
    <col min="9481" max="9482" width="13.85546875" style="175" customWidth="1"/>
    <col min="9483" max="9727" width="9.140625" style="175"/>
    <col min="9728" max="9728" width="4.5703125" style="175" customWidth="1"/>
    <col min="9729" max="9729" width="44.140625" style="175" customWidth="1"/>
    <col min="9730" max="9730" width="11.5703125" style="175" customWidth="1"/>
    <col min="9731" max="9731" width="5.5703125" style="175" customWidth="1"/>
    <col min="9732" max="9732" width="9.7109375" style="175" customWidth="1"/>
    <col min="9733" max="9733" width="5.5703125" style="175" customWidth="1"/>
    <col min="9734" max="9734" width="13.85546875" style="175" customWidth="1"/>
    <col min="9735" max="9735" width="14.28515625" style="175" customWidth="1"/>
    <col min="9736" max="9736" width="22" style="175" customWidth="1"/>
    <col min="9737" max="9738" width="13.85546875" style="175" customWidth="1"/>
    <col min="9739" max="9983" width="9.140625" style="175"/>
    <col min="9984" max="9984" width="4.5703125" style="175" customWidth="1"/>
    <col min="9985" max="9985" width="44.140625" style="175" customWidth="1"/>
    <col min="9986" max="9986" width="11.5703125" style="175" customWidth="1"/>
    <col min="9987" max="9987" width="5.5703125" style="175" customWidth="1"/>
    <col min="9988" max="9988" width="9.7109375" style="175" customWidth="1"/>
    <col min="9989" max="9989" width="5.5703125" style="175" customWidth="1"/>
    <col min="9990" max="9990" width="13.85546875" style="175" customWidth="1"/>
    <col min="9991" max="9991" width="14.28515625" style="175" customWidth="1"/>
    <col min="9992" max="9992" width="22" style="175" customWidth="1"/>
    <col min="9993" max="9994" width="13.85546875" style="175" customWidth="1"/>
    <col min="9995" max="10239" width="9.140625" style="175"/>
    <col min="10240" max="10240" width="4.5703125" style="175" customWidth="1"/>
    <col min="10241" max="10241" width="44.140625" style="175" customWidth="1"/>
    <col min="10242" max="10242" width="11.5703125" style="175" customWidth="1"/>
    <col min="10243" max="10243" width="5.5703125" style="175" customWidth="1"/>
    <col min="10244" max="10244" width="9.7109375" style="175" customWidth="1"/>
    <col min="10245" max="10245" width="5.5703125" style="175" customWidth="1"/>
    <col min="10246" max="10246" width="13.85546875" style="175" customWidth="1"/>
    <col min="10247" max="10247" width="14.28515625" style="175" customWidth="1"/>
    <col min="10248" max="10248" width="22" style="175" customWidth="1"/>
    <col min="10249" max="10250" width="13.85546875" style="175" customWidth="1"/>
    <col min="10251" max="10495" width="9.140625" style="175"/>
    <col min="10496" max="10496" width="4.5703125" style="175" customWidth="1"/>
    <col min="10497" max="10497" width="44.140625" style="175" customWidth="1"/>
    <col min="10498" max="10498" width="11.5703125" style="175" customWidth="1"/>
    <col min="10499" max="10499" width="5.5703125" style="175" customWidth="1"/>
    <col min="10500" max="10500" width="9.7109375" style="175" customWidth="1"/>
    <col min="10501" max="10501" width="5.5703125" style="175" customWidth="1"/>
    <col min="10502" max="10502" width="13.85546875" style="175" customWidth="1"/>
    <col min="10503" max="10503" width="14.28515625" style="175" customWidth="1"/>
    <col min="10504" max="10504" width="22" style="175" customWidth="1"/>
    <col min="10505" max="10506" width="13.85546875" style="175" customWidth="1"/>
    <col min="10507" max="10751" width="9.140625" style="175"/>
    <col min="10752" max="10752" width="4.5703125" style="175" customWidth="1"/>
    <col min="10753" max="10753" width="44.140625" style="175" customWidth="1"/>
    <col min="10754" max="10754" width="11.5703125" style="175" customWidth="1"/>
    <col min="10755" max="10755" width="5.5703125" style="175" customWidth="1"/>
    <col min="10756" max="10756" width="9.7109375" style="175" customWidth="1"/>
    <col min="10757" max="10757" width="5.5703125" style="175" customWidth="1"/>
    <col min="10758" max="10758" width="13.85546875" style="175" customWidth="1"/>
    <col min="10759" max="10759" width="14.28515625" style="175" customWidth="1"/>
    <col min="10760" max="10760" width="22" style="175" customWidth="1"/>
    <col min="10761" max="10762" width="13.85546875" style="175" customWidth="1"/>
    <col min="10763" max="11007" width="9.140625" style="175"/>
    <col min="11008" max="11008" width="4.5703125" style="175" customWidth="1"/>
    <col min="11009" max="11009" width="44.140625" style="175" customWidth="1"/>
    <col min="11010" max="11010" width="11.5703125" style="175" customWidth="1"/>
    <col min="11011" max="11011" width="5.5703125" style="175" customWidth="1"/>
    <col min="11012" max="11012" width="9.7109375" style="175" customWidth="1"/>
    <col min="11013" max="11013" width="5.5703125" style="175" customWidth="1"/>
    <col min="11014" max="11014" width="13.85546875" style="175" customWidth="1"/>
    <col min="11015" max="11015" width="14.28515625" style="175" customWidth="1"/>
    <col min="11016" max="11016" width="22" style="175" customWidth="1"/>
    <col min="11017" max="11018" width="13.85546875" style="175" customWidth="1"/>
    <col min="11019" max="11263" width="9.140625" style="175"/>
    <col min="11264" max="11264" width="4.5703125" style="175" customWidth="1"/>
    <col min="11265" max="11265" width="44.140625" style="175" customWidth="1"/>
    <col min="11266" max="11266" width="11.5703125" style="175" customWidth="1"/>
    <col min="11267" max="11267" width="5.5703125" style="175" customWidth="1"/>
    <col min="11268" max="11268" width="9.7109375" style="175" customWidth="1"/>
    <col min="11269" max="11269" width="5.5703125" style="175" customWidth="1"/>
    <col min="11270" max="11270" width="13.85546875" style="175" customWidth="1"/>
    <col min="11271" max="11271" width="14.28515625" style="175" customWidth="1"/>
    <col min="11272" max="11272" width="22" style="175" customWidth="1"/>
    <col min="11273" max="11274" width="13.85546875" style="175" customWidth="1"/>
    <col min="11275" max="11519" width="9.140625" style="175"/>
    <col min="11520" max="11520" width="4.5703125" style="175" customWidth="1"/>
    <col min="11521" max="11521" width="44.140625" style="175" customWidth="1"/>
    <col min="11522" max="11522" width="11.5703125" style="175" customWidth="1"/>
    <col min="11523" max="11523" width="5.5703125" style="175" customWidth="1"/>
    <col min="11524" max="11524" width="9.7109375" style="175" customWidth="1"/>
    <col min="11525" max="11525" width="5.5703125" style="175" customWidth="1"/>
    <col min="11526" max="11526" width="13.85546875" style="175" customWidth="1"/>
    <col min="11527" max="11527" width="14.28515625" style="175" customWidth="1"/>
    <col min="11528" max="11528" width="22" style="175" customWidth="1"/>
    <col min="11529" max="11530" width="13.85546875" style="175" customWidth="1"/>
    <col min="11531" max="11775" width="9.140625" style="175"/>
    <col min="11776" max="11776" width="4.5703125" style="175" customWidth="1"/>
    <col min="11777" max="11777" width="44.140625" style="175" customWidth="1"/>
    <col min="11778" max="11778" width="11.5703125" style="175" customWidth="1"/>
    <col min="11779" max="11779" width="5.5703125" style="175" customWidth="1"/>
    <col min="11780" max="11780" width="9.7109375" style="175" customWidth="1"/>
    <col min="11781" max="11781" width="5.5703125" style="175" customWidth="1"/>
    <col min="11782" max="11782" width="13.85546875" style="175" customWidth="1"/>
    <col min="11783" max="11783" width="14.28515625" style="175" customWidth="1"/>
    <col min="11784" max="11784" width="22" style="175" customWidth="1"/>
    <col min="11785" max="11786" width="13.85546875" style="175" customWidth="1"/>
    <col min="11787" max="12031" width="9.140625" style="175"/>
    <col min="12032" max="12032" width="4.5703125" style="175" customWidth="1"/>
    <col min="12033" max="12033" width="44.140625" style="175" customWidth="1"/>
    <col min="12034" max="12034" width="11.5703125" style="175" customWidth="1"/>
    <col min="12035" max="12035" width="5.5703125" style="175" customWidth="1"/>
    <col min="12036" max="12036" width="9.7109375" style="175" customWidth="1"/>
    <col min="12037" max="12037" width="5.5703125" style="175" customWidth="1"/>
    <col min="12038" max="12038" width="13.85546875" style="175" customWidth="1"/>
    <col min="12039" max="12039" width="14.28515625" style="175" customWidth="1"/>
    <col min="12040" max="12040" width="22" style="175" customWidth="1"/>
    <col min="12041" max="12042" width="13.85546875" style="175" customWidth="1"/>
    <col min="12043" max="12287" width="9.140625" style="175"/>
    <col min="12288" max="12288" width="4.5703125" style="175" customWidth="1"/>
    <col min="12289" max="12289" width="44.140625" style="175" customWidth="1"/>
    <col min="12290" max="12290" width="11.5703125" style="175" customWidth="1"/>
    <col min="12291" max="12291" width="5.5703125" style="175" customWidth="1"/>
    <col min="12292" max="12292" width="9.7109375" style="175" customWidth="1"/>
    <col min="12293" max="12293" width="5.5703125" style="175" customWidth="1"/>
    <col min="12294" max="12294" width="13.85546875" style="175" customWidth="1"/>
    <col min="12295" max="12295" width="14.28515625" style="175" customWidth="1"/>
    <col min="12296" max="12296" width="22" style="175" customWidth="1"/>
    <col min="12297" max="12298" width="13.85546875" style="175" customWidth="1"/>
    <col min="12299" max="12543" width="9.140625" style="175"/>
    <col min="12544" max="12544" width="4.5703125" style="175" customWidth="1"/>
    <col min="12545" max="12545" width="44.140625" style="175" customWidth="1"/>
    <col min="12546" max="12546" width="11.5703125" style="175" customWidth="1"/>
    <col min="12547" max="12547" width="5.5703125" style="175" customWidth="1"/>
    <col min="12548" max="12548" width="9.7109375" style="175" customWidth="1"/>
    <col min="12549" max="12549" width="5.5703125" style="175" customWidth="1"/>
    <col min="12550" max="12550" width="13.85546875" style="175" customWidth="1"/>
    <col min="12551" max="12551" width="14.28515625" style="175" customWidth="1"/>
    <col min="12552" max="12552" width="22" style="175" customWidth="1"/>
    <col min="12553" max="12554" width="13.85546875" style="175" customWidth="1"/>
    <col min="12555" max="12799" width="9.140625" style="175"/>
    <col min="12800" max="12800" width="4.5703125" style="175" customWidth="1"/>
    <col min="12801" max="12801" width="44.140625" style="175" customWidth="1"/>
    <col min="12802" max="12802" width="11.5703125" style="175" customWidth="1"/>
    <col min="12803" max="12803" width="5.5703125" style="175" customWidth="1"/>
    <col min="12804" max="12804" width="9.7109375" style="175" customWidth="1"/>
    <col min="12805" max="12805" width="5.5703125" style="175" customWidth="1"/>
    <col min="12806" max="12806" width="13.85546875" style="175" customWidth="1"/>
    <col min="12807" max="12807" width="14.28515625" style="175" customWidth="1"/>
    <col min="12808" max="12808" width="22" style="175" customWidth="1"/>
    <col min="12809" max="12810" width="13.85546875" style="175" customWidth="1"/>
    <col min="12811" max="13055" width="9.140625" style="175"/>
    <col min="13056" max="13056" width="4.5703125" style="175" customWidth="1"/>
    <col min="13057" max="13057" width="44.140625" style="175" customWidth="1"/>
    <col min="13058" max="13058" width="11.5703125" style="175" customWidth="1"/>
    <col min="13059" max="13059" width="5.5703125" style="175" customWidth="1"/>
    <col min="13060" max="13060" width="9.7109375" style="175" customWidth="1"/>
    <col min="13061" max="13061" width="5.5703125" style="175" customWidth="1"/>
    <col min="13062" max="13062" width="13.85546875" style="175" customWidth="1"/>
    <col min="13063" max="13063" width="14.28515625" style="175" customWidth="1"/>
    <col min="13064" max="13064" width="22" style="175" customWidth="1"/>
    <col min="13065" max="13066" width="13.85546875" style="175" customWidth="1"/>
    <col min="13067" max="13311" width="9.140625" style="175"/>
    <col min="13312" max="13312" width="4.5703125" style="175" customWidth="1"/>
    <col min="13313" max="13313" width="44.140625" style="175" customWidth="1"/>
    <col min="13314" max="13314" width="11.5703125" style="175" customWidth="1"/>
    <col min="13315" max="13315" width="5.5703125" style="175" customWidth="1"/>
    <col min="13316" max="13316" width="9.7109375" style="175" customWidth="1"/>
    <col min="13317" max="13317" width="5.5703125" style="175" customWidth="1"/>
    <col min="13318" max="13318" width="13.85546875" style="175" customWidth="1"/>
    <col min="13319" max="13319" width="14.28515625" style="175" customWidth="1"/>
    <col min="13320" max="13320" width="22" style="175" customWidth="1"/>
    <col min="13321" max="13322" width="13.85546875" style="175" customWidth="1"/>
    <col min="13323" max="13567" width="9.140625" style="175"/>
    <col min="13568" max="13568" width="4.5703125" style="175" customWidth="1"/>
    <col min="13569" max="13569" width="44.140625" style="175" customWidth="1"/>
    <col min="13570" max="13570" width="11.5703125" style="175" customWidth="1"/>
    <col min="13571" max="13571" width="5.5703125" style="175" customWidth="1"/>
    <col min="13572" max="13572" width="9.7109375" style="175" customWidth="1"/>
    <col min="13573" max="13573" width="5.5703125" style="175" customWidth="1"/>
    <col min="13574" max="13574" width="13.85546875" style="175" customWidth="1"/>
    <col min="13575" max="13575" width="14.28515625" style="175" customWidth="1"/>
    <col min="13576" max="13576" width="22" style="175" customWidth="1"/>
    <col min="13577" max="13578" width="13.85546875" style="175" customWidth="1"/>
    <col min="13579" max="13823" width="9.140625" style="175"/>
    <col min="13824" max="13824" width="4.5703125" style="175" customWidth="1"/>
    <col min="13825" max="13825" width="44.140625" style="175" customWidth="1"/>
    <col min="13826" max="13826" width="11.5703125" style="175" customWidth="1"/>
    <col min="13827" max="13827" width="5.5703125" style="175" customWidth="1"/>
    <col min="13828" max="13828" width="9.7109375" style="175" customWidth="1"/>
    <col min="13829" max="13829" width="5.5703125" style="175" customWidth="1"/>
    <col min="13830" max="13830" width="13.85546875" style="175" customWidth="1"/>
    <col min="13831" max="13831" width="14.28515625" style="175" customWidth="1"/>
    <col min="13832" max="13832" width="22" style="175" customWidth="1"/>
    <col min="13833" max="13834" width="13.85546875" style="175" customWidth="1"/>
    <col min="13835" max="14079" width="9.140625" style="175"/>
    <col min="14080" max="14080" width="4.5703125" style="175" customWidth="1"/>
    <col min="14081" max="14081" width="44.140625" style="175" customWidth="1"/>
    <col min="14082" max="14082" width="11.5703125" style="175" customWidth="1"/>
    <col min="14083" max="14083" width="5.5703125" style="175" customWidth="1"/>
    <col min="14084" max="14084" width="9.7109375" style="175" customWidth="1"/>
    <col min="14085" max="14085" width="5.5703125" style="175" customWidth="1"/>
    <col min="14086" max="14086" width="13.85546875" style="175" customWidth="1"/>
    <col min="14087" max="14087" width="14.28515625" style="175" customWidth="1"/>
    <col min="14088" max="14088" width="22" style="175" customWidth="1"/>
    <col min="14089" max="14090" width="13.85546875" style="175" customWidth="1"/>
    <col min="14091" max="14335" width="9.140625" style="175"/>
    <col min="14336" max="14336" width="4.5703125" style="175" customWidth="1"/>
    <col min="14337" max="14337" width="44.140625" style="175" customWidth="1"/>
    <col min="14338" max="14338" width="11.5703125" style="175" customWidth="1"/>
    <col min="14339" max="14339" width="5.5703125" style="175" customWidth="1"/>
    <col min="14340" max="14340" width="9.7109375" style="175" customWidth="1"/>
    <col min="14341" max="14341" width="5.5703125" style="175" customWidth="1"/>
    <col min="14342" max="14342" width="13.85546875" style="175" customWidth="1"/>
    <col min="14343" max="14343" width="14.28515625" style="175" customWidth="1"/>
    <col min="14344" max="14344" width="22" style="175" customWidth="1"/>
    <col min="14345" max="14346" width="13.85546875" style="175" customWidth="1"/>
    <col min="14347" max="14591" width="9.140625" style="175"/>
    <col min="14592" max="14592" width="4.5703125" style="175" customWidth="1"/>
    <col min="14593" max="14593" width="44.140625" style="175" customWidth="1"/>
    <col min="14594" max="14594" width="11.5703125" style="175" customWidth="1"/>
    <col min="14595" max="14595" width="5.5703125" style="175" customWidth="1"/>
    <col min="14596" max="14596" width="9.7109375" style="175" customWidth="1"/>
    <col min="14597" max="14597" width="5.5703125" style="175" customWidth="1"/>
    <col min="14598" max="14598" width="13.85546875" style="175" customWidth="1"/>
    <col min="14599" max="14599" width="14.28515625" style="175" customWidth="1"/>
    <col min="14600" max="14600" width="22" style="175" customWidth="1"/>
    <col min="14601" max="14602" width="13.85546875" style="175" customWidth="1"/>
    <col min="14603" max="14847" width="9.140625" style="175"/>
    <col min="14848" max="14848" width="4.5703125" style="175" customWidth="1"/>
    <col min="14849" max="14849" width="44.140625" style="175" customWidth="1"/>
    <col min="14850" max="14850" width="11.5703125" style="175" customWidth="1"/>
    <col min="14851" max="14851" width="5.5703125" style="175" customWidth="1"/>
    <col min="14852" max="14852" width="9.7109375" style="175" customWidth="1"/>
    <col min="14853" max="14853" width="5.5703125" style="175" customWidth="1"/>
    <col min="14854" max="14854" width="13.85546875" style="175" customWidth="1"/>
    <col min="14855" max="14855" width="14.28515625" style="175" customWidth="1"/>
    <col min="14856" max="14856" width="22" style="175" customWidth="1"/>
    <col min="14857" max="14858" width="13.85546875" style="175" customWidth="1"/>
    <col min="14859" max="15103" width="9.140625" style="175"/>
    <col min="15104" max="15104" width="4.5703125" style="175" customWidth="1"/>
    <col min="15105" max="15105" width="44.140625" style="175" customWidth="1"/>
    <col min="15106" max="15106" width="11.5703125" style="175" customWidth="1"/>
    <col min="15107" max="15107" width="5.5703125" style="175" customWidth="1"/>
    <col min="15108" max="15108" width="9.7109375" style="175" customWidth="1"/>
    <col min="15109" max="15109" width="5.5703125" style="175" customWidth="1"/>
    <col min="15110" max="15110" width="13.85546875" style="175" customWidth="1"/>
    <col min="15111" max="15111" width="14.28515625" style="175" customWidth="1"/>
    <col min="15112" max="15112" width="22" style="175" customWidth="1"/>
    <col min="15113" max="15114" width="13.85546875" style="175" customWidth="1"/>
    <col min="15115" max="15359" width="9.140625" style="175"/>
    <col min="15360" max="15360" width="4.5703125" style="175" customWidth="1"/>
    <col min="15361" max="15361" width="44.140625" style="175" customWidth="1"/>
    <col min="15362" max="15362" width="11.5703125" style="175" customWidth="1"/>
    <col min="15363" max="15363" width="5.5703125" style="175" customWidth="1"/>
    <col min="15364" max="15364" width="9.7109375" style="175" customWidth="1"/>
    <col min="15365" max="15365" width="5.5703125" style="175" customWidth="1"/>
    <col min="15366" max="15366" width="13.85546875" style="175" customWidth="1"/>
    <col min="15367" max="15367" width="14.28515625" style="175" customWidth="1"/>
    <col min="15368" max="15368" width="22" style="175" customWidth="1"/>
    <col min="15369" max="15370" width="13.85546875" style="175" customWidth="1"/>
    <col min="15371" max="15615" width="9.140625" style="175"/>
    <col min="15616" max="15616" width="4.5703125" style="175" customWidth="1"/>
    <col min="15617" max="15617" width="44.140625" style="175" customWidth="1"/>
    <col min="15618" max="15618" width="11.5703125" style="175" customWidth="1"/>
    <col min="15619" max="15619" width="5.5703125" style="175" customWidth="1"/>
    <col min="15620" max="15620" width="9.7109375" style="175" customWidth="1"/>
    <col min="15621" max="15621" width="5.5703125" style="175" customWidth="1"/>
    <col min="15622" max="15622" width="13.85546875" style="175" customWidth="1"/>
    <col min="15623" max="15623" width="14.28515625" style="175" customWidth="1"/>
    <col min="15624" max="15624" width="22" style="175" customWidth="1"/>
    <col min="15625" max="15626" width="13.85546875" style="175" customWidth="1"/>
    <col min="15627" max="15871" width="9.140625" style="175"/>
    <col min="15872" max="15872" width="4.5703125" style="175" customWidth="1"/>
    <col min="15873" max="15873" width="44.140625" style="175" customWidth="1"/>
    <col min="15874" max="15874" width="11.5703125" style="175" customWidth="1"/>
    <col min="15875" max="15875" width="5.5703125" style="175" customWidth="1"/>
    <col min="15876" max="15876" width="9.7109375" style="175" customWidth="1"/>
    <col min="15877" max="15877" width="5.5703125" style="175" customWidth="1"/>
    <col min="15878" max="15878" width="13.85546875" style="175" customWidth="1"/>
    <col min="15879" max="15879" width="14.28515625" style="175" customWidth="1"/>
    <col min="15880" max="15880" width="22" style="175" customWidth="1"/>
    <col min="15881" max="15882" width="13.85546875" style="175" customWidth="1"/>
    <col min="15883" max="16127" width="9.140625" style="175"/>
    <col min="16128" max="16128" width="4.5703125" style="175" customWidth="1"/>
    <col min="16129" max="16129" width="44.140625" style="175" customWidth="1"/>
    <col min="16130" max="16130" width="11.5703125" style="175" customWidth="1"/>
    <col min="16131" max="16131" width="5.5703125" style="175" customWidth="1"/>
    <col min="16132" max="16132" width="9.7109375" style="175" customWidth="1"/>
    <col min="16133" max="16133" width="5.5703125" style="175" customWidth="1"/>
    <col min="16134" max="16134" width="13.85546875" style="175" customWidth="1"/>
    <col min="16135" max="16135" width="14.28515625" style="175" customWidth="1"/>
    <col min="16136" max="16136" width="22" style="175" customWidth="1"/>
    <col min="16137" max="16138" width="13.85546875" style="175" customWidth="1"/>
    <col min="16139" max="16384" width="9.140625" style="175"/>
  </cols>
  <sheetData>
    <row r="1" spans="1:13" ht="18">
      <c r="B1" s="1048" t="s">
        <v>313</v>
      </c>
      <c r="C1" s="1048"/>
      <c r="D1" s="1048"/>
      <c r="E1" s="1048"/>
    </row>
    <row r="3" spans="1:13" ht="42.75" customHeight="1">
      <c r="B3" s="1058" t="s">
        <v>314</v>
      </c>
      <c r="C3" s="1058"/>
      <c r="D3" s="1058"/>
      <c r="E3" s="1058"/>
      <c r="F3" s="1058"/>
      <c r="G3" s="1058"/>
      <c r="H3" s="1058"/>
    </row>
    <row r="4" spans="1:13" ht="8.25" customHeight="1">
      <c r="B4" s="273"/>
      <c r="C4" s="273"/>
      <c r="D4" s="273"/>
      <c r="E4" s="273"/>
      <c r="F4" s="273"/>
      <c r="G4" s="273"/>
      <c r="H4" s="273"/>
    </row>
    <row r="5" spans="1:13" ht="18" customHeight="1">
      <c r="B5" s="273"/>
      <c r="C5" s="273"/>
      <c r="D5" s="273"/>
      <c r="E5" s="273"/>
      <c r="F5" s="273"/>
      <c r="G5" s="273"/>
      <c r="H5" s="333" t="s">
        <v>1</v>
      </c>
    </row>
    <row r="6" spans="1:13" ht="12.75" customHeight="1">
      <c r="B6" s="273"/>
      <c r="C6" s="273"/>
      <c r="D6" s="273"/>
      <c r="E6" s="273"/>
      <c r="F6" s="273"/>
      <c r="G6" s="273"/>
      <c r="H6" s="273"/>
    </row>
    <row r="7" spans="1:13" ht="45.75" customHeight="1">
      <c r="A7" s="1050" t="s">
        <v>85</v>
      </c>
      <c r="B7" s="1050" t="s">
        <v>4</v>
      </c>
      <c r="C7" s="1050" t="s">
        <v>282</v>
      </c>
      <c r="D7" s="1050" t="s">
        <v>6</v>
      </c>
      <c r="E7" s="1050" t="s">
        <v>13</v>
      </c>
      <c r="F7" s="1050" t="s">
        <v>10</v>
      </c>
      <c r="G7" s="1020" t="s">
        <v>283</v>
      </c>
      <c r="H7" s="1020"/>
    </row>
    <row r="8" spans="1:13" ht="45" customHeight="1">
      <c r="A8" s="1050"/>
      <c r="B8" s="1050"/>
      <c r="C8" s="1050"/>
      <c r="D8" s="1050"/>
      <c r="E8" s="1050"/>
      <c r="F8" s="1050"/>
      <c r="G8" s="633" t="s">
        <v>315</v>
      </c>
      <c r="H8" s="633" t="s">
        <v>316</v>
      </c>
      <c r="I8" s="275"/>
      <c r="J8" s="178"/>
      <c r="K8" s="276"/>
      <c r="L8" s="276"/>
      <c r="M8" s="178"/>
    </row>
    <row r="9" spans="1:13" ht="14.25">
      <c r="A9" s="182">
        <v>1</v>
      </c>
      <c r="B9" s="182">
        <v>2</v>
      </c>
      <c r="C9" s="182">
        <v>3</v>
      </c>
      <c r="D9" s="182">
        <v>4</v>
      </c>
      <c r="E9" s="182">
        <v>5</v>
      </c>
      <c r="F9" s="182">
        <v>6</v>
      </c>
      <c r="G9" s="182">
        <v>7</v>
      </c>
      <c r="H9" s="182">
        <v>8</v>
      </c>
    </row>
    <row r="10" spans="1:13" ht="28.5" customHeight="1">
      <c r="A10" s="308">
        <v>1</v>
      </c>
      <c r="B10" s="285" t="s">
        <v>181</v>
      </c>
      <c r="C10" s="286">
        <v>7130601958</v>
      </c>
      <c r="D10" s="287" t="s">
        <v>18</v>
      </c>
      <c r="E10" s="313">
        <f>VLOOKUP(C10,'SOR RATE'!A:D,4,0)/1000</f>
        <v>61.892180000000003</v>
      </c>
      <c r="F10" s="823">
        <v>482.3</v>
      </c>
      <c r="G10" s="313">
        <f>E10*F10</f>
        <v>29850.598414000004</v>
      </c>
      <c r="H10" s="313">
        <f>E10*F10</f>
        <v>29850.598414000004</v>
      </c>
      <c r="I10" s="144"/>
      <c r="J10" s="24"/>
      <c r="K10" s="24"/>
      <c r="L10" s="24"/>
    </row>
    <row r="11" spans="1:13" ht="28.5" customHeight="1">
      <c r="A11" s="308">
        <v>2</v>
      </c>
      <c r="B11" s="285" t="s">
        <v>317</v>
      </c>
      <c r="C11" s="286">
        <v>7130310045</v>
      </c>
      <c r="D11" s="308" t="s">
        <v>202</v>
      </c>
      <c r="E11" s="313">
        <f>VLOOKUP(C11,'SOR RATE'!A:D,4,0)</f>
        <v>481.19</v>
      </c>
      <c r="F11" s="308">
        <v>150</v>
      </c>
      <c r="G11" s="313">
        <f>E11*F11</f>
        <v>72178.5</v>
      </c>
      <c r="H11" s="308"/>
    </row>
    <row r="12" spans="1:13" ht="29.25" customHeight="1">
      <c r="A12" s="308">
        <v>3</v>
      </c>
      <c r="B12" s="285" t="s">
        <v>318</v>
      </c>
      <c r="C12" s="286">
        <v>7130310046</v>
      </c>
      <c r="D12" s="308" t="s">
        <v>202</v>
      </c>
      <c r="E12" s="313">
        <f>VLOOKUP(C12,'SOR RATE'!A:D,4,0)</f>
        <v>525.97</v>
      </c>
      <c r="F12" s="308">
        <v>150</v>
      </c>
      <c r="G12" s="308"/>
      <c r="H12" s="313">
        <f>E12*F12</f>
        <v>78895.5</v>
      </c>
    </row>
    <row r="13" spans="1:13" ht="15" customHeight="1">
      <c r="A13" s="308">
        <v>4</v>
      </c>
      <c r="B13" s="295" t="s">
        <v>94</v>
      </c>
      <c r="C13" s="286">
        <v>7130820013</v>
      </c>
      <c r="D13" s="308" t="s">
        <v>100</v>
      </c>
      <c r="E13" s="313">
        <f>VLOOKUP(C13,'SOR RATE'!A:D,4,0)</f>
        <v>262.85000000000002</v>
      </c>
      <c r="F13" s="308">
        <v>6</v>
      </c>
      <c r="G13" s="313">
        <f>E13*F13</f>
        <v>1577.1000000000001</v>
      </c>
      <c r="H13" s="313">
        <f>E13*F13</f>
        <v>1577.1000000000001</v>
      </c>
      <c r="I13" s="184"/>
    </row>
    <row r="14" spans="1:13" ht="26.25" customHeight="1">
      <c r="A14" s="308">
        <v>5</v>
      </c>
      <c r="B14" s="295" t="s">
        <v>319</v>
      </c>
      <c r="C14" s="286">
        <v>7130320050</v>
      </c>
      <c r="D14" s="290" t="s">
        <v>96</v>
      </c>
      <c r="E14" s="313">
        <f>VLOOKUP(C14,'SOR RATE'!A:D,4,0)</f>
        <v>1203.46</v>
      </c>
      <c r="F14" s="308">
        <v>6</v>
      </c>
      <c r="G14" s="313">
        <f>F14*E14</f>
        <v>7220.76</v>
      </c>
      <c r="H14" s="313">
        <f>F14*E14</f>
        <v>7220.76</v>
      </c>
      <c r="I14" s="184"/>
    </row>
    <row r="15" spans="1:13" ht="27" customHeight="1">
      <c r="A15" s="308">
        <v>6</v>
      </c>
      <c r="B15" s="295" t="s">
        <v>320</v>
      </c>
      <c r="C15" s="286">
        <v>7130320052</v>
      </c>
      <c r="D15" s="290" t="s">
        <v>15</v>
      </c>
      <c r="E15" s="313">
        <f>VLOOKUP(C15,'SOR RATE'!A:D,4,0)</f>
        <v>1179.27</v>
      </c>
      <c r="F15" s="308">
        <v>6</v>
      </c>
      <c r="G15" s="313">
        <f>F15*E15</f>
        <v>7075.62</v>
      </c>
      <c r="H15" s="313">
        <f>F15*E15</f>
        <v>7075.62</v>
      </c>
      <c r="I15" s="184"/>
    </row>
    <row r="16" spans="1:13" ht="15" customHeight="1">
      <c r="A16" s="308">
        <v>7</v>
      </c>
      <c r="B16" s="285" t="s">
        <v>28</v>
      </c>
      <c r="C16" s="286">
        <v>7130820009</v>
      </c>
      <c r="D16" s="287" t="s">
        <v>15</v>
      </c>
      <c r="E16" s="313">
        <f>VLOOKUP(C16,'SOR RATE'!A:D,4,0)</f>
        <v>279.66000000000003</v>
      </c>
      <c r="F16" s="308">
        <v>3</v>
      </c>
      <c r="G16" s="313">
        <f>F16*E16</f>
        <v>838.98</v>
      </c>
      <c r="H16" s="313">
        <f>F16*E16</f>
        <v>838.98</v>
      </c>
      <c r="I16" s="184"/>
    </row>
    <row r="17" spans="1:12" ht="16.5" customHeight="1">
      <c r="A17" s="308">
        <v>8</v>
      </c>
      <c r="B17" s="824" t="s">
        <v>288</v>
      </c>
      <c r="C17" s="308">
        <v>7130870013</v>
      </c>
      <c r="D17" s="308" t="s">
        <v>96</v>
      </c>
      <c r="E17" s="313">
        <f>VLOOKUP(C17,'SOR RATE'!A:D,4,0)</f>
        <v>145.56</v>
      </c>
      <c r="F17" s="308">
        <v>1</v>
      </c>
      <c r="G17" s="313">
        <f t="shared" ref="G17:G28" si="0">E17*F17</f>
        <v>145.56</v>
      </c>
      <c r="H17" s="313">
        <f t="shared" ref="H17:H28" si="1">E17*F17</f>
        <v>145.56</v>
      </c>
    </row>
    <row r="18" spans="1:12" ht="15.75" customHeight="1">
      <c r="A18" s="308">
        <v>9</v>
      </c>
      <c r="B18" s="315" t="s">
        <v>289</v>
      </c>
      <c r="C18" s="308">
        <v>7130810681</v>
      </c>
      <c r="D18" s="308" t="s">
        <v>54</v>
      </c>
      <c r="E18" s="313">
        <f>VLOOKUP(C18,'SOR RATE'!A:D,4,0)</f>
        <v>3978.44</v>
      </c>
      <c r="F18" s="308">
        <v>2</v>
      </c>
      <c r="G18" s="313">
        <f t="shared" si="0"/>
        <v>7956.88</v>
      </c>
      <c r="H18" s="313">
        <f t="shared" si="1"/>
        <v>7956.88</v>
      </c>
    </row>
    <row r="19" spans="1:12" ht="14.25" customHeight="1">
      <c r="A19" s="308">
        <v>10</v>
      </c>
      <c r="B19" s="315" t="s">
        <v>290</v>
      </c>
      <c r="C19" s="308">
        <v>7130860033</v>
      </c>
      <c r="D19" s="308" t="s">
        <v>15</v>
      </c>
      <c r="E19" s="313">
        <f>VLOOKUP(C19,'SOR RATE'!A:D,4,0)</f>
        <v>1037.8499999999999</v>
      </c>
      <c r="F19" s="308">
        <v>2</v>
      </c>
      <c r="G19" s="313">
        <f t="shared" si="0"/>
        <v>2075.6999999999998</v>
      </c>
      <c r="H19" s="313">
        <f t="shared" si="1"/>
        <v>2075.6999999999998</v>
      </c>
    </row>
    <row r="20" spans="1:12" ht="16.5" customHeight="1">
      <c r="A20" s="308">
        <v>11</v>
      </c>
      <c r="B20" s="315" t="s">
        <v>291</v>
      </c>
      <c r="C20" s="308">
        <v>7130860076</v>
      </c>
      <c r="D20" s="308" t="s">
        <v>18</v>
      </c>
      <c r="E20" s="313">
        <f>VLOOKUP(C20,'SOR RATE'!A:D,4,0)/1000</f>
        <v>88.409089999999992</v>
      </c>
      <c r="F20" s="308">
        <v>17</v>
      </c>
      <c r="G20" s="313">
        <f t="shared" si="0"/>
        <v>1502.95453</v>
      </c>
      <c r="H20" s="313">
        <f t="shared" si="1"/>
        <v>1502.95453</v>
      </c>
    </row>
    <row r="21" spans="1:12" ht="40.5" customHeight="1">
      <c r="A21" s="838">
        <v>12</v>
      </c>
      <c r="B21" s="296" t="s">
        <v>321</v>
      </c>
      <c r="C21" s="308">
        <v>7130200202</v>
      </c>
      <c r="D21" s="308" t="s">
        <v>67</v>
      </c>
      <c r="E21" s="313">
        <f>VLOOKUP(C21,'SOR RATE'!A:D,4,0)</f>
        <v>2970</v>
      </c>
      <c r="F21" s="825">
        <f>0.65+0.6</f>
        <v>1.25</v>
      </c>
      <c r="G21" s="313">
        <f>E21*F21</f>
        <v>3712.5</v>
      </c>
      <c r="H21" s="313">
        <f>E21*F21</f>
        <v>3712.5</v>
      </c>
      <c r="I21" s="852" t="s">
        <v>38</v>
      </c>
    </row>
    <row r="22" spans="1:12" ht="14.25" customHeight="1">
      <c r="A22" s="826">
        <v>13</v>
      </c>
      <c r="B22" s="827" t="s">
        <v>39</v>
      </c>
      <c r="C22" s="286">
        <v>7130211158</v>
      </c>
      <c r="D22" s="287" t="s">
        <v>40</v>
      </c>
      <c r="E22" s="313">
        <f>VLOOKUP(C22,'SOR RATE'!A:D,4,0)</f>
        <v>191.67</v>
      </c>
      <c r="F22" s="308">
        <v>1</v>
      </c>
      <c r="G22" s="313">
        <f t="shared" si="0"/>
        <v>191.67</v>
      </c>
      <c r="H22" s="313">
        <f t="shared" si="1"/>
        <v>191.67</v>
      </c>
    </row>
    <row r="23" spans="1:12" ht="14.25" customHeight="1">
      <c r="A23" s="308">
        <v>14</v>
      </c>
      <c r="B23" s="827" t="s">
        <v>41</v>
      </c>
      <c r="C23" s="286">
        <v>7130210809</v>
      </c>
      <c r="D23" s="287" t="s">
        <v>40</v>
      </c>
      <c r="E23" s="313">
        <f>VLOOKUP(C23,'SOR RATE'!A:D,4,0)</f>
        <v>428.26</v>
      </c>
      <c r="F23" s="308">
        <v>1</v>
      </c>
      <c r="G23" s="313">
        <f t="shared" si="0"/>
        <v>428.26</v>
      </c>
      <c r="H23" s="313">
        <f t="shared" si="1"/>
        <v>428.26</v>
      </c>
    </row>
    <row r="24" spans="1:12" ht="14.25" customHeight="1">
      <c r="A24" s="826">
        <v>15</v>
      </c>
      <c r="B24" s="285" t="s">
        <v>42</v>
      </c>
      <c r="C24" s="286">
        <v>7130610206</v>
      </c>
      <c r="D24" s="287" t="s">
        <v>18</v>
      </c>
      <c r="E24" s="313">
        <f>VLOOKUP(C24,'SOR RATE'!A:D,4,0)/1000</f>
        <v>94.802589999999995</v>
      </c>
      <c r="F24" s="308">
        <v>2</v>
      </c>
      <c r="G24" s="313">
        <f t="shared" si="0"/>
        <v>189.60517999999999</v>
      </c>
      <c r="H24" s="313">
        <f t="shared" si="1"/>
        <v>189.60517999999999</v>
      </c>
      <c r="I24" s="185"/>
      <c r="J24" s="24"/>
    </row>
    <row r="25" spans="1:12" ht="15" customHeight="1">
      <c r="A25" s="308">
        <v>16</v>
      </c>
      <c r="B25" s="827" t="s">
        <v>43</v>
      </c>
      <c r="C25" s="286">
        <v>7130880041</v>
      </c>
      <c r="D25" s="287" t="s">
        <v>15</v>
      </c>
      <c r="E25" s="313">
        <f>VLOOKUP(C25,'SOR RATE'!A:D,4,0)</f>
        <v>112.23</v>
      </c>
      <c r="F25" s="308">
        <v>1</v>
      </c>
      <c r="G25" s="313">
        <f t="shared" si="0"/>
        <v>112.23</v>
      </c>
      <c r="H25" s="313">
        <f t="shared" si="1"/>
        <v>112.23</v>
      </c>
    </row>
    <row r="26" spans="1:12" ht="14.25" customHeight="1">
      <c r="A26" s="826">
        <v>17</v>
      </c>
      <c r="B26" s="285" t="s">
        <v>206</v>
      </c>
      <c r="C26" s="286">
        <v>7130810692</v>
      </c>
      <c r="D26" s="287" t="s">
        <v>24</v>
      </c>
      <c r="E26" s="313">
        <f>VLOOKUP(C26,'SOR RATE'!A:D,4,0)</f>
        <v>402.58</v>
      </c>
      <c r="F26" s="308">
        <v>4</v>
      </c>
      <c r="G26" s="313">
        <f t="shared" si="0"/>
        <v>1610.32</v>
      </c>
      <c r="H26" s="313">
        <f t="shared" si="1"/>
        <v>1610.32</v>
      </c>
    </row>
    <row r="27" spans="1:12" ht="13.5" customHeight="1">
      <c r="A27" s="826">
        <v>18</v>
      </c>
      <c r="B27" s="827" t="s">
        <v>293</v>
      </c>
      <c r="C27" s="286">
        <v>7130620609</v>
      </c>
      <c r="D27" s="287" t="s">
        <v>18</v>
      </c>
      <c r="E27" s="313">
        <f>VLOOKUP(C27,'SOR RATE'!A:D,4,0)</f>
        <v>84.76</v>
      </c>
      <c r="F27" s="308">
        <v>5</v>
      </c>
      <c r="G27" s="313">
        <f t="shared" si="0"/>
        <v>423.8</v>
      </c>
      <c r="H27" s="313">
        <f t="shared" si="1"/>
        <v>423.8</v>
      </c>
    </row>
    <row r="28" spans="1:12" ht="13.5" customHeight="1">
      <c r="A28" s="308">
        <v>19</v>
      </c>
      <c r="B28" s="827" t="s">
        <v>294</v>
      </c>
      <c r="C28" s="286">
        <v>7130620614</v>
      </c>
      <c r="D28" s="287" t="s">
        <v>18</v>
      </c>
      <c r="E28" s="313">
        <f>VLOOKUP(C28,'SOR RATE'!A:D,4,0)</f>
        <v>83.34</v>
      </c>
      <c r="F28" s="308">
        <v>1</v>
      </c>
      <c r="G28" s="313">
        <f t="shared" si="0"/>
        <v>83.34</v>
      </c>
      <c r="H28" s="313">
        <f t="shared" si="1"/>
        <v>83.34</v>
      </c>
    </row>
    <row r="29" spans="1:12" ht="16.5" customHeight="1">
      <c r="A29" s="308">
        <v>20</v>
      </c>
      <c r="B29" s="295" t="s">
        <v>295</v>
      </c>
      <c r="C29" s="308">
        <v>7130320044</v>
      </c>
      <c r="D29" s="287" t="s">
        <v>96</v>
      </c>
      <c r="E29" s="313">
        <f>VLOOKUP(C29,'SOR RATE'!A:D,4,0)</f>
        <v>1117.96</v>
      </c>
      <c r="F29" s="308">
        <v>0</v>
      </c>
      <c r="G29" s="313">
        <f>E29*F29</f>
        <v>0</v>
      </c>
      <c r="H29" s="313">
        <f>E29*F29</f>
        <v>0</v>
      </c>
      <c r="I29" s="277"/>
      <c r="J29" s="223"/>
      <c r="K29" s="278"/>
      <c r="L29" s="278"/>
    </row>
    <row r="30" spans="1:12" ht="41.25" customHeight="1">
      <c r="A30" s="308">
        <v>21</v>
      </c>
      <c r="B30" s="295" t="s">
        <v>296</v>
      </c>
      <c r="C30" s="308">
        <v>7130642039</v>
      </c>
      <c r="D30" s="290" t="s">
        <v>15</v>
      </c>
      <c r="E30" s="313">
        <f>VLOOKUP(C30,'SOR RATE'!A:D,4,0)</f>
        <v>997.07</v>
      </c>
      <c r="F30" s="308">
        <v>3</v>
      </c>
      <c r="G30" s="313">
        <f>E30*F30</f>
        <v>2991.21</v>
      </c>
      <c r="H30" s="313">
        <f>E30*F30</f>
        <v>2991.21</v>
      </c>
      <c r="I30" s="277"/>
      <c r="J30" s="277"/>
    </row>
    <row r="31" spans="1:12" ht="16.5" customHeight="1">
      <c r="A31" s="308">
        <v>22</v>
      </c>
      <c r="B31" s="295" t="s">
        <v>297</v>
      </c>
      <c r="C31" s="290">
        <v>7130320045</v>
      </c>
      <c r="D31" s="290" t="s">
        <v>15</v>
      </c>
      <c r="E31" s="313">
        <f>VLOOKUP(C31,'SOR RATE'!A:D,4,0)</f>
        <v>33.21</v>
      </c>
      <c r="F31" s="308">
        <v>0</v>
      </c>
      <c r="G31" s="313">
        <f>E31*F31</f>
        <v>0</v>
      </c>
      <c r="H31" s="313">
        <f>E31*F31</f>
        <v>0</v>
      </c>
      <c r="I31" s="277"/>
      <c r="J31" s="277"/>
    </row>
    <row r="32" spans="1:12" ht="28.5" customHeight="1">
      <c r="A32" s="828">
        <v>23</v>
      </c>
      <c r="B32" s="317" t="s">
        <v>62</v>
      </c>
      <c r="C32" s="829"/>
      <c r="D32" s="829"/>
      <c r="E32" s="828"/>
      <c r="F32" s="828"/>
      <c r="G32" s="280">
        <f>SUM(G10:G31)</f>
        <v>140165.58812400003</v>
      </c>
      <c r="H32" s="280">
        <f>SUM(H10:H31)</f>
        <v>146882.58812400003</v>
      </c>
      <c r="I32" s="259"/>
      <c r="J32" s="259"/>
    </row>
    <row r="33" spans="1:10" ht="30" customHeight="1">
      <c r="A33" s="828">
        <v>24</v>
      </c>
      <c r="B33" s="317" t="s">
        <v>63</v>
      </c>
      <c r="C33" s="829"/>
      <c r="D33" s="829"/>
      <c r="E33" s="828"/>
      <c r="F33" s="828"/>
      <c r="G33" s="280">
        <f>G32/1.18</f>
        <v>118784.39671525428</v>
      </c>
      <c r="H33" s="280">
        <f>H32/1.18</f>
        <v>124476.7695966102</v>
      </c>
      <c r="I33" s="259"/>
      <c r="J33" s="259"/>
    </row>
    <row r="34" spans="1:10" ht="17.25" customHeight="1">
      <c r="A34" s="308">
        <v>25</v>
      </c>
      <c r="B34" s="285" t="s">
        <v>1827</v>
      </c>
      <c r="C34" s="826"/>
      <c r="D34" s="826"/>
      <c r="E34" s="308">
        <v>7.4999999999999997E-2</v>
      </c>
      <c r="F34" s="308"/>
      <c r="G34" s="313">
        <f>E34*G33</f>
        <v>8908.8297536440696</v>
      </c>
      <c r="H34" s="313">
        <f>E34*H33</f>
        <v>9335.7577197457649</v>
      </c>
      <c r="I34" s="851" t="s">
        <v>68</v>
      </c>
    </row>
    <row r="35" spans="1:10" ht="14.25" customHeight="1">
      <c r="A35" s="308">
        <v>26</v>
      </c>
      <c r="B35" s="827" t="s">
        <v>322</v>
      </c>
      <c r="C35" s="826"/>
      <c r="D35" s="826"/>
      <c r="E35" s="313">
        <v>12671.01</v>
      </c>
      <c r="F35" s="308">
        <v>1</v>
      </c>
      <c r="G35" s="313">
        <f>E35*F35</f>
        <v>12671.01</v>
      </c>
      <c r="H35" s="313">
        <f>E35*F35</f>
        <v>12671.01</v>
      </c>
    </row>
    <row r="36" spans="1:10" ht="15.75" customHeight="1">
      <c r="A36" s="308">
        <v>27</v>
      </c>
      <c r="B36" s="617" t="s">
        <v>1816</v>
      </c>
      <c r="C36" s="826"/>
      <c r="D36" s="826"/>
      <c r="E36" s="313"/>
      <c r="F36" s="308"/>
      <c r="G36" s="313"/>
      <c r="H36" s="313"/>
      <c r="I36" s="851" t="s">
        <v>68</v>
      </c>
      <c r="J36" s="188"/>
    </row>
    <row r="37" spans="1:10" s="3" customFormat="1" ht="19.5" customHeight="1">
      <c r="A37" s="286" t="s">
        <v>69</v>
      </c>
      <c r="B37" s="285" t="s">
        <v>1688</v>
      </c>
      <c r="C37" s="614"/>
      <c r="D37" s="615"/>
      <c r="E37" s="289"/>
      <c r="F37" s="289">
        <v>0.02</v>
      </c>
      <c r="G37" s="616">
        <f>G33*F37</f>
        <v>2375.6879343050855</v>
      </c>
      <c r="H37" s="616">
        <f>H33*F37</f>
        <v>2489.5353919322042</v>
      </c>
      <c r="I37" s="851" t="s">
        <v>1815</v>
      </c>
    </row>
    <row r="38" spans="1:10" s="3" customFormat="1" ht="19.5" customHeight="1">
      <c r="A38" s="286" t="s">
        <v>71</v>
      </c>
      <c r="B38" s="285" t="s">
        <v>1689</v>
      </c>
      <c r="C38" s="286"/>
      <c r="D38" s="287"/>
      <c r="E38" s="292"/>
      <c r="F38" s="292">
        <v>0.03</v>
      </c>
      <c r="G38" s="313">
        <f>G33*F38</f>
        <v>3563.531901457628</v>
      </c>
      <c r="H38" s="616">
        <f>H33*F38</f>
        <v>3734.3030878983059</v>
      </c>
      <c r="I38" s="851" t="s">
        <v>1815</v>
      </c>
    </row>
    <row r="39" spans="1:10" s="3" customFormat="1" ht="19.5" customHeight="1">
      <c r="A39" s="286" t="s">
        <v>72</v>
      </c>
      <c r="B39" s="285" t="s">
        <v>1690</v>
      </c>
      <c r="C39" s="286"/>
      <c r="D39" s="287"/>
      <c r="E39" s="292"/>
      <c r="F39" s="292">
        <v>0.04</v>
      </c>
      <c r="G39" s="313">
        <f>G33*F39</f>
        <v>4751.375868610171</v>
      </c>
      <c r="H39" s="616">
        <f>H33*F39</f>
        <v>4979.0707838644084</v>
      </c>
      <c r="I39" s="851" t="s">
        <v>1815</v>
      </c>
    </row>
    <row r="40" spans="1:10" ht="15" customHeight="1">
      <c r="A40" s="306">
        <v>28</v>
      </c>
      <c r="B40" s="325" t="s">
        <v>66</v>
      </c>
      <c r="C40" s="826"/>
      <c r="D40" s="308" t="s">
        <v>67</v>
      </c>
      <c r="E40" s="292">
        <f>693.78*1.037</f>
        <v>719.44985999999994</v>
      </c>
      <c r="F40" s="308">
        <v>1.25</v>
      </c>
      <c r="G40" s="313">
        <f>E40*F40</f>
        <v>899.31232499999987</v>
      </c>
      <c r="H40" s="313">
        <f>E40*F40</f>
        <v>899.31232499999987</v>
      </c>
      <c r="I40" s="853"/>
    </row>
    <row r="41" spans="1:10" ht="15" customHeight="1">
      <c r="A41" s="306">
        <v>29</v>
      </c>
      <c r="B41" s="839" t="s">
        <v>270</v>
      </c>
      <c r="C41" s="830"/>
      <c r="D41" s="290" t="s">
        <v>15</v>
      </c>
      <c r="E41" s="831">
        <f>3150*1.037</f>
        <v>3266.5499999999997</v>
      </c>
      <c r="F41" s="308">
        <v>2</v>
      </c>
      <c r="G41" s="313">
        <f>E41*F41</f>
        <v>6533.0999999999995</v>
      </c>
      <c r="H41" s="313">
        <f>E41*F41</f>
        <v>6533.0999999999995</v>
      </c>
      <c r="I41" s="853"/>
    </row>
    <row r="42" spans="1:10" ht="39.75" customHeight="1">
      <c r="A42" s="306">
        <v>30</v>
      </c>
      <c r="B42" s="285" t="s">
        <v>1691</v>
      </c>
      <c r="C42" s="830"/>
      <c r="D42" s="290"/>
      <c r="E42" s="313"/>
      <c r="F42" s="308"/>
      <c r="G42" s="313">
        <f>(G33+G34+G35+G37+G40+G41)*0.125</f>
        <v>18771.542091025429</v>
      </c>
      <c r="H42" s="313">
        <f>(H33+H34+H35+H37+H40+H41)*0.125</f>
        <v>19550.685629161024</v>
      </c>
      <c r="I42" s="851" t="s">
        <v>68</v>
      </c>
    </row>
    <row r="43" spans="1:10" ht="28.5" customHeight="1">
      <c r="A43" s="840">
        <v>31</v>
      </c>
      <c r="B43" s="841" t="s">
        <v>1872</v>
      </c>
      <c r="C43" s="830"/>
      <c r="D43" s="290"/>
      <c r="E43" s="313"/>
      <c r="F43" s="308"/>
      <c r="G43" s="280">
        <f>G33+G34+G35+G37+G40+G41+G42</f>
        <v>168943.87881922885</v>
      </c>
      <c r="H43" s="280">
        <f>H33+H34+H35+H37+H40+H41+H42</f>
        <v>175956.17066244921</v>
      </c>
      <c r="I43" s="851" t="s">
        <v>68</v>
      </c>
    </row>
    <row r="44" spans="1:10" ht="17.25" customHeight="1">
      <c r="A44" s="308">
        <v>32</v>
      </c>
      <c r="B44" s="285" t="s">
        <v>1873</v>
      </c>
      <c r="C44" s="830"/>
      <c r="D44" s="290"/>
      <c r="E44" s="313">
        <v>0.09</v>
      </c>
      <c r="F44" s="308"/>
      <c r="G44" s="313">
        <f>G43*E44</f>
        <v>15204.949093730596</v>
      </c>
      <c r="H44" s="313">
        <f>H43*E44</f>
        <v>15836.055359620428</v>
      </c>
    </row>
    <row r="45" spans="1:10" ht="16.5" customHeight="1">
      <c r="A45" s="308">
        <v>33</v>
      </c>
      <c r="B45" s="285" t="s">
        <v>1874</v>
      </c>
      <c r="C45" s="830"/>
      <c r="D45" s="290"/>
      <c r="E45" s="313">
        <v>0.09</v>
      </c>
      <c r="F45" s="308"/>
      <c r="G45" s="313">
        <f>G43*E45</f>
        <v>15204.949093730596</v>
      </c>
      <c r="H45" s="313">
        <f>H43*E45</f>
        <v>15836.055359620428</v>
      </c>
      <c r="I45" s="185"/>
    </row>
    <row r="46" spans="1:10" ht="27.75" customHeight="1">
      <c r="A46" s="306">
        <v>34</v>
      </c>
      <c r="B46" s="285" t="s">
        <v>1875</v>
      </c>
      <c r="C46" s="826"/>
      <c r="D46" s="826"/>
      <c r="E46" s="826"/>
      <c r="F46" s="826"/>
      <c r="G46" s="280">
        <f>G43+G44+G45</f>
        <v>199353.77700669004</v>
      </c>
      <c r="H46" s="280">
        <f>H43+H44+H45</f>
        <v>207628.28138169006</v>
      </c>
    </row>
    <row r="47" spans="1:10" ht="30">
      <c r="A47" s="840">
        <v>35</v>
      </c>
      <c r="B47" s="331" t="s">
        <v>79</v>
      </c>
      <c r="C47" s="832"/>
      <c r="D47" s="832"/>
      <c r="E47" s="832"/>
      <c r="F47" s="832"/>
      <c r="G47" s="280">
        <f>ROUND(G46,0)</f>
        <v>199354</v>
      </c>
      <c r="H47" s="280">
        <f>ROUND(H46,0)</f>
        <v>207628</v>
      </c>
    </row>
    <row r="48" spans="1:10" ht="20.25" customHeight="1">
      <c r="A48" s="972" t="s">
        <v>80</v>
      </c>
      <c r="B48" s="972"/>
      <c r="C48" s="641"/>
      <c r="D48" s="642"/>
      <c r="E48" s="252"/>
      <c r="F48" s="252"/>
      <c r="G48" s="252"/>
      <c r="H48" s="252"/>
    </row>
    <row r="49" spans="1:8" ht="44.25" customHeight="1">
      <c r="A49" s="916">
        <v>1</v>
      </c>
      <c r="B49" s="973" t="s">
        <v>81</v>
      </c>
      <c r="C49" s="973"/>
      <c r="D49" s="973"/>
      <c r="E49" s="973"/>
      <c r="F49" s="973"/>
      <c r="G49" s="973"/>
      <c r="H49" s="973"/>
    </row>
    <row r="50" spans="1:8" ht="22.5" customHeight="1">
      <c r="A50" s="642" t="s">
        <v>16</v>
      </c>
      <c r="B50" s="966" t="s">
        <v>83</v>
      </c>
      <c r="C50" s="966"/>
      <c r="D50" s="966"/>
      <c r="E50" s="966"/>
      <c r="F50" s="966"/>
      <c r="G50" s="966"/>
      <c r="H50" s="966"/>
    </row>
    <row r="51" spans="1:8" ht="28.5" customHeight="1">
      <c r="A51" s="923">
        <v>3</v>
      </c>
      <c r="B51" s="1057" t="s">
        <v>1930</v>
      </c>
      <c r="C51" s="1057"/>
      <c r="D51" s="1057"/>
      <c r="E51" s="1057"/>
      <c r="F51" s="1057"/>
      <c r="G51" s="1057"/>
      <c r="H51" s="1057"/>
    </row>
    <row r="52" spans="1:8" ht="14.25">
      <c r="A52" s="259"/>
      <c r="B52" s="259"/>
      <c r="C52" s="259"/>
      <c r="D52" s="259"/>
      <c r="E52" s="259"/>
      <c r="F52" s="259"/>
      <c r="G52" s="259"/>
      <c r="H52" s="259"/>
    </row>
    <row r="53" spans="1:8" ht="12.75" customHeight="1">
      <c r="A53" s="260"/>
    </row>
  </sheetData>
  <mergeCells count="13">
    <mergeCell ref="B51:H51"/>
    <mergeCell ref="A48:B48"/>
    <mergeCell ref="B49:H49"/>
    <mergeCell ref="B50:H50"/>
    <mergeCell ref="B1:E1"/>
    <mergeCell ref="B3:H3"/>
    <mergeCell ref="A7:A8"/>
    <mergeCell ref="B7:B8"/>
    <mergeCell ref="C7:C8"/>
    <mergeCell ref="D7:D8"/>
    <mergeCell ref="E7:E8"/>
    <mergeCell ref="F7:F8"/>
    <mergeCell ref="G7:H7"/>
  </mergeCells>
  <conditionalFormatting sqref="B32">
    <cfRule type="cellIs" dxfId="5" priority="2" stopIfTrue="1" operator="equal">
      <formula>"?"</formula>
    </cfRule>
  </conditionalFormatting>
  <conditionalFormatting sqref="B33">
    <cfRule type="cellIs" dxfId="4" priority="1" stopIfTrue="1" operator="equal">
      <formula>"?"</formula>
    </cfRule>
  </conditionalFormatting>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7"/>
  <sheetViews>
    <sheetView workbookViewId="0">
      <pane xSplit="3" ySplit="9" topLeftCell="D13" activePane="bottomRight" state="frozen"/>
      <selection pane="topRight" activeCell="D1" sqref="D1"/>
      <selection pane="bottomLeft" activeCell="A10" sqref="A10"/>
      <selection pane="bottomRight" activeCell="B36" sqref="B36"/>
    </sheetView>
  </sheetViews>
  <sheetFormatPr defaultRowHeight="12.75"/>
  <cols>
    <col min="1" max="1" width="5.28515625" style="175" customWidth="1"/>
    <col min="2" max="2" width="70.5703125" style="175" customWidth="1"/>
    <col min="3" max="3" width="13.42578125" style="175" customWidth="1"/>
    <col min="4" max="4" width="6.7109375" style="175" customWidth="1"/>
    <col min="5" max="5" width="10.7109375" style="175" customWidth="1"/>
    <col min="6" max="6" width="6.42578125" style="175" customWidth="1"/>
    <col min="7" max="8" width="12.7109375" style="175" customWidth="1"/>
    <col min="9" max="9" width="19.42578125" style="175" customWidth="1"/>
    <col min="10" max="10" width="30" style="175" customWidth="1"/>
    <col min="11" max="11" width="11.28515625" style="175" customWidth="1"/>
    <col min="12" max="15" width="9.140625" style="175"/>
    <col min="16" max="16" width="11" style="175" bestFit="1" customWidth="1"/>
    <col min="17" max="255" width="9.140625" style="175"/>
    <col min="256" max="256" width="5.28515625" style="175" customWidth="1"/>
    <col min="257" max="257" width="70.5703125" style="175" customWidth="1"/>
    <col min="258" max="258" width="13.42578125" style="175" customWidth="1"/>
    <col min="259" max="259" width="6.7109375" style="175" customWidth="1"/>
    <col min="260" max="260" width="10.7109375" style="175" customWidth="1"/>
    <col min="261" max="261" width="6.42578125" style="175" customWidth="1"/>
    <col min="262" max="263" width="12.7109375" style="175" customWidth="1"/>
    <col min="264" max="264" width="18.28515625" style="175" customWidth="1"/>
    <col min="265" max="265" width="16.140625" style="175" customWidth="1"/>
    <col min="266" max="266" width="30" style="175" customWidth="1"/>
    <col min="267" max="267" width="11.28515625" style="175" customWidth="1"/>
    <col min="268" max="271" width="9.140625" style="175"/>
    <col min="272" max="272" width="11" style="175" bestFit="1" customWidth="1"/>
    <col min="273" max="511" width="9.140625" style="175"/>
    <col min="512" max="512" width="5.28515625" style="175" customWidth="1"/>
    <col min="513" max="513" width="70.5703125" style="175" customWidth="1"/>
    <col min="514" max="514" width="13.42578125" style="175" customWidth="1"/>
    <col min="515" max="515" width="6.7109375" style="175" customWidth="1"/>
    <col min="516" max="516" width="10.7109375" style="175" customWidth="1"/>
    <col min="517" max="517" width="6.42578125" style="175" customWidth="1"/>
    <col min="518" max="519" width="12.7109375" style="175" customWidth="1"/>
    <col min="520" max="520" width="18.28515625" style="175" customWidth="1"/>
    <col min="521" max="521" width="16.140625" style="175" customWidth="1"/>
    <col min="522" max="522" width="30" style="175" customWidth="1"/>
    <col min="523" max="523" width="11.28515625" style="175" customWidth="1"/>
    <col min="524" max="527" width="9.140625" style="175"/>
    <col min="528" max="528" width="11" style="175" bestFit="1" customWidth="1"/>
    <col min="529" max="767" width="9.140625" style="175"/>
    <col min="768" max="768" width="5.28515625" style="175" customWidth="1"/>
    <col min="769" max="769" width="70.5703125" style="175" customWidth="1"/>
    <col min="770" max="770" width="13.42578125" style="175" customWidth="1"/>
    <col min="771" max="771" width="6.7109375" style="175" customWidth="1"/>
    <col min="772" max="772" width="10.7109375" style="175" customWidth="1"/>
    <col min="773" max="773" width="6.42578125" style="175" customWidth="1"/>
    <col min="774" max="775" width="12.7109375" style="175" customWidth="1"/>
    <col min="776" max="776" width="18.28515625" style="175" customWidth="1"/>
    <col min="777" max="777" width="16.140625" style="175" customWidth="1"/>
    <col min="778" max="778" width="30" style="175" customWidth="1"/>
    <col min="779" max="779" width="11.28515625" style="175" customWidth="1"/>
    <col min="780" max="783" width="9.140625" style="175"/>
    <col min="784" max="784" width="11" style="175" bestFit="1" customWidth="1"/>
    <col min="785" max="1023" width="9.140625" style="175"/>
    <col min="1024" max="1024" width="5.28515625" style="175" customWidth="1"/>
    <col min="1025" max="1025" width="70.5703125" style="175" customWidth="1"/>
    <col min="1026" max="1026" width="13.42578125" style="175" customWidth="1"/>
    <col min="1027" max="1027" width="6.7109375" style="175" customWidth="1"/>
    <col min="1028" max="1028" width="10.7109375" style="175" customWidth="1"/>
    <col min="1029" max="1029" width="6.42578125" style="175" customWidth="1"/>
    <col min="1030" max="1031" width="12.7109375" style="175" customWidth="1"/>
    <col min="1032" max="1032" width="18.28515625" style="175" customWidth="1"/>
    <col min="1033" max="1033" width="16.140625" style="175" customWidth="1"/>
    <col min="1034" max="1034" width="30" style="175" customWidth="1"/>
    <col min="1035" max="1035" width="11.28515625" style="175" customWidth="1"/>
    <col min="1036" max="1039" width="9.140625" style="175"/>
    <col min="1040" max="1040" width="11" style="175" bestFit="1" customWidth="1"/>
    <col min="1041" max="1279" width="9.140625" style="175"/>
    <col min="1280" max="1280" width="5.28515625" style="175" customWidth="1"/>
    <col min="1281" max="1281" width="70.5703125" style="175" customWidth="1"/>
    <col min="1282" max="1282" width="13.42578125" style="175" customWidth="1"/>
    <col min="1283" max="1283" width="6.7109375" style="175" customWidth="1"/>
    <col min="1284" max="1284" width="10.7109375" style="175" customWidth="1"/>
    <col min="1285" max="1285" width="6.42578125" style="175" customWidth="1"/>
    <col min="1286" max="1287" width="12.7109375" style="175" customWidth="1"/>
    <col min="1288" max="1288" width="18.28515625" style="175" customWidth="1"/>
    <col min="1289" max="1289" width="16.140625" style="175" customWidth="1"/>
    <col min="1290" max="1290" width="30" style="175" customWidth="1"/>
    <col min="1291" max="1291" width="11.28515625" style="175" customWidth="1"/>
    <col min="1292" max="1295" width="9.140625" style="175"/>
    <col min="1296" max="1296" width="11" style="175" bestFit="1" customWidth="1"/>
    <col min="1297" max="1535" width="9.140625" style="175"/>
    <col min="1536" max="1536" width="5.28515625" style="175" customWidth="1"/>
    <col min="1537" max="1537" width="70.5703125" style="175" customWidth="1"/>
    <col min="1538" max="1538" width="13.42578125" style="175" customWidth="1"/>
    <col min="1539" max="1539" width="6.7109375" style="175" customWidth="1"/>
    <col min="1540" max="1540" width="10.7109375" style="175" customWidth="1"/>
    <col min="1541" max="1541" width="6.42578125" style="175" customWidth="1"/>
    <col min="1542" max="1543" width="12.7109375" style="175" customWidth="1"/>
    <col min="1544" max="1544" width="18.28515625" style="175" customWidth="1"/>
    <col min="1545" max="1545" width="16.140625" style="175" customWidth="1"/>
    <col min="1546" max="1546" width="30" style="175" customWidth="1"/>
    <col min="1547" max="1547" width="11.28515625" style="175" customWidth="1"/>
    <col min="1548" max="1551" width="9.140625" style="175"/>
    <col min="1552" max="1552" width="11" style="175" bestFit="1" customWidth="1"/>
    <col min="1553" max="1791" width="9.140625" style="175"/>
    <col min="1792" max="1792" width="5.28515625" style="175" customWidth="1"/>
    <col min="1793" max="1793" width="70.5703125" style="175" customWidth="1"/>
    <col min="1794" max="1794" width="13.42578125" style="175" customWidth="1"/>
    <col min="1795" max="1795" width="6.7109375" style="175" customWidth="1"/>
    <col min="1796" max="1796" width="10.7109375" style="175" customWidth="1"/>
    <col min="1797" max="1797" width="6.42578125" style="175" customWidth="1"/>
    <col min="1798" max="1799" width="12.7109375" style="175" customWidth="1"/>
    <col min="1800" max="1800" width="18.28515625" style="175" customWidth="1"/>
    <col min="1801" max="1801" width="16.140625" style="175" customWidth="1"/>
    <col min="1802" max="1802" width="30" style="175" customWidth="1"/>
    <col min="1803" max="1803" width="11.28515625" style="175" customWidth="1"/>
    <col min="1804" max="1807" width="9.140625" style="175"/>
    <col min="1808" max="1808" width="11" style="175" bestFit="1" customWidth="1"/>
    <col min="1809" max="2047" width="9.140625" style="175"/>
    <col min="2048" max="2048" width="5.28515625" style="175" customWidth="1"/>
    <col min="2049" max="2049" width="70.5703125" style="175" customWidth="1"/>
    <col min="2050" max="2050" width="13.42578125" style="175" customWidth="1"/>
    <col min="2051" max="2051" width="6.7109375" style="175" customWidth="1"/>
    <col min="2052" max="2052" width="10.7109375" style="175" customWidth="1"/>
    <col min="2053" max="2053" width="6.42578125" style="175" customWidth="1"/>
    <col min="2054" max="2055" width="12.7109375" style="175" customWidth="1"/>
    <col min="2056" max="2056" width="18.28515625" style="175" customWidth="1"/>
    <col min="2057" max="2057" width="16.140625" style="175" customWidth="1"/>
    <col min="2058" max="2058" width="30" style="175" customWidth="1"/>
    <col min="2059" max="2059" width="11.28515625" style="175" customWidth="1"/>
    <col min="2060" max="2063" width="9.140625" style="175"/>
    <col min="2064" max="2064" width="11" style="175" bestFit="1" customWidth="1"/>
    <col min="2065" max="2303" width="9.140625" style="175"/>
    <col min="2304" max="2304" width="5.28515625" style="175" customWidth="1"/>
    <col min="2305" max="2305" width="70.5703125" style="175" customWidth="1"/>
    <col min="2306" max="2306" width="13.42578125" style="175" customWidth="1"/>
    <col min="2307" max="2307" width="6.7109375" style="175" customWidth="1"/>
    <col min="2308" max="2308" width="10.7109375" style="175" customWidth="1"/>
    <col min="2309" max="2309" width="6.42578125" style="175" customWidth="1"/>
    <col min="2310" max="2311" width="12.7109375" style="175" customWidth="1"/>
    <col min="2312" max="2312" width="18.28515625" style="175" customWidth="1"/>
    <col min="2313" max="2313" width="16.140625" style="175" customWidth="1"/>
    <col min="2314" max="2314" width="30" style="175" customWidth="1"/>
    <col min="2315" max="2315" width="11.28515625" style="175" customWidth="1"/>
    <col min="2316" max="2319" width="9.140625" style="175"/>
    <col min="2320" max="2320" width="11" style="175" bestFit="1" customWidth="1"/>
    <col min="2321" max="2559" width="9.140625" style="175"/>
    <col min="2560" max="2560" width="5.28515625" style="175" customWidth="1"/>
    <col min="2561" max="2561" width="70.5703125" style="175" customWidth="1"/>
    <col min="2562" max="2562" width="13.42578125" style="175" customWidth="1"/>
    <col min="2563" max="2563" width="6.7109375" style="175" customWidth="1"/>
    <col min="2564" max="2564" width="10.7109375" style="175" customWidth="1"/>
    <col min="2565" max="2565" width="6.42578125" style="175" customWidth="1"/>
    <col min="2566" max="2567" width="12.7109375" style="175" customWidth="1"/>
    <col min="2568" max="2568" width="18.28515625" style="175" customWidth="1"/>
    <col min="2569" max="2569" width="16.140625" style="175" customWidth="1"/>
    <col min="2570" max="2570" width="30" style="175" customWidth="1"/>
    <col min="2571" max="2571" width="11.28515625" style="175" customWidth="1"/>
    <col min="2572" max="2575" width="9.140625" style="175"/>
    <col min="2576" max="2576" width="11" style="175" bestFit="1" customWidth="1"/>
    <col min="2577" max="2815" width="9.140625" style="175"/>
    <col min="2816" max="2816" width="5.28515625" style="175" customWidth="1"/>
    <col min="2817" max="2817" width="70.5703125" style="175" customWidth="1"/>
    <col min="2818" max="2818" width="13.42578125" style="175" customWidth="1"/>
    <col min="2819" max="2819" width="6.7109375" style="175" customWidth="1"/>
    <col min="2820" max="2820" width="10.7109375" style="175" customWidth="1"/>
    <col min="2821" max="2821" width="6.42578125" style="175" customWidth="1"/>
    <col min="2822" max="2823" width="12.7109375" style="175" customWidth="1"/>
    <col min="2824" max="2824" width="18.28515625" style="175" customWidth="1"/>
    <col min="2825" max="2825" width="16.140625" style="175" customWidth="1"/>
    <col min="2826" max="2826" width="30" style="175" customWidth="1"/>
    <col min="2827" max="2827" width="11.28515625" style="175" customWidth="1"/>
    <col min="2828" max="2831" width="9.140625" style="175"/>
    <col min="2832" max="2832" width="11" style="175" bestFit="1" customWidth="1"/>
    <col min="2833" max="3071" width="9.140625" style="175"/>
    <col min="3072" max="3072" width="5.28515625" style="175" customWidth="1"/>
    <col min="3073" max="3073" width="70.5703125" style="175" customWidth="1"/>
    <col min="3074" max="3074" width="13.42578125" style="175" customWidth="1"/>
    <col min="3075" max="3075" width="6.7109375" style="175" customWidth="1"/>
    <col min="3076" max="3076" width="10.7109375" style="175" customWidth="1"/>
    <col min="3077" max="3077" width="6.42578125" style="175" customWidth="1"/>
    <col min="3078" max="3079" width="12.7109375" style="175" customWidth="1"/>
    <col min="3080" max="3080" width="18.28515625" style="175" customWidth="1"/>
    <col min="3081" max="3081" width="16.140625" style="175" customWidth="1"/>
    <col min="3082" max="3082" width="30" style="175" customWidth="1"/>
    <col min="3083" max="3083" width="11.28515625" style="175" customWidth="1"/>
    <col min="3084" max="3087" width="9.140625" style="175"/>
    <col min="3088" max="3088" width="11" style="175" bestFit="1" customWidth="1"/>
    <col min="3089" max="3327" width="9.140625" style="175"/>
    <col min="3328" max="3328" width="5.28515625" style="175" customWidth="1"/>
    <col min="3329" max="3329" width="70.5703125" style="175" customWidth="1"/>
    <col min="3330" max="3330" width="13.42578125" style="175" customWidth="1"/>
    <col min="3331" max="3331" width="6.7109375" style="175" customWidth="1"/>
    <col min="3332" max="3332" width="10.7109375" style="175" customWidth="1"/>
    <col min="3333" max="3333" width="6.42578125" style="175" customWidth="1"/>
    <col min="3334" max="3335" width="12.7109375" style="175" customWidth="1"/>
    <col min="3336" max="3336" width="18.28515625" style="175" customWidth="1"/>
    <col min="3337" max="3337" width="16.140625" style="175" customWidth="1"/>
    <col min="3338" max="3338" width="30" style="175" customWidth="1"/>
    <col min="3339" max="3339" width="11.28515625" style="175" customWidth="1"/>
    <col min="3340" max="3343" width="9.140625" style="175"/>
    <col min="3344" max="3344" width="11" style="175" bestFit="1" customWidth="1"/>
    <col min="3345" max="3583" width="9.140625" style="175"/>
    <col min="3584" max="3584" width="5.28515625" style="175" customWidth="1"/>
    <col min="3585" max="3585" width="70.5703125" style="175" customWidth="1"/>
    <col min="3586" max="3586" width="13.42578125" style="175" customWidth="1"/>
    <col min="3587" max="3587" width="6.7109375" style="175" customWidth="1"/>
    <col min="3588" max="3588" width="10.7109375" style="175" customWidth="1"/>
    <col min="3589" max="3589" width="6.42578125" style="175" customWidth="1"/>
    <col min="3590" max="3591" width="12.7109375" style="175" customWidth="1"/>
    <col min="3592" max="3592" width="18.28515625" style="175" customWidth="1"/>
    <col min="3593" max="3593" width="16.140625" style="175" customWidth="1"/>
    <col min="3594" max="3594" width="30" style="175" customWidth="1"/>
    <col min="3595" max="3595" width="11.28515625" style="175" customWidth="1"/>
    <col min="3596" max="3599" width="9.140625" style="175"/>
    <col min="3600" max="3600" width="11" style="175" bestFit="1" customWidth="1"/>
    <col min="3601" max="3839" width="9.140625" style="175"/>
    <col min="3840" max="3840" width="5.28515625" style="175" customWidth="1"/>
    <col min="3841" max="3841" width="70.5703125" style="175" customWidth="1"/>
    <col min="3842" max="3842" width="13.42578125" style="175" customWidth="1"/>
    <col min="3843" max="3843" width="6.7109375" style="175" customWidth="1"/>
    <col min="3844" max="3844" width="10.7109375" style="175" customWidth="1"/>
    <col min="3845" max="3845" width="6.42578125" style="175" customWidth="1"/>
    <col min="3846" max="3847" width="12.7109375" style="175" customWidth="1"/>
    <col min="3848" max="3848" width="18.28515625" style="175" customWidth="1"/>
    <col min="3849" max="3849" width="16.140625" style="175" customWidth="1"/>
    <col min="3850" max="3850" width="30" style="175" customWidth="1"/>
    <col min="3851" max="3851" width="11.28515625" style="175" customWidth="1"/>
    <col min="3852" max="3855" width="9.140625" style="175"/>
    <col min="3856" max="3856" width="11" style="175" bestFit="1" customWidth="1"/>
    <col min="3857" max="4095" width="9.140625" style="175"/>
    <col min="4096" max="4096" width="5.28515625" style="175" customWidth="1"/>
    <col min="4097" max="4097" width="70.5703125" style="175" customWidth="1"/>
    <col min="4098" max="4098" width="13.42578125" style="175" customWidth="1"/>
    <col min="4099" max="4099" width="6.7109375" style="175" customWidth="1"/>
    <col min="4100" max="4100" width="10.7109375" style="175" customWidth="1"/>
    <col min="4101" max="4101" width="6.42578125" style="175" customWidth="1"/>
    <col min="4102" max="4103" width="12.7109375" style="175" customWidth="1"/>
    <col min="4104" max="4104" width="18.28515625" style="175" customWidth="1"/>
    <col min="4105" max="4105" width="16.140625" style="175" customWidth="1"/>
    <col min="4106" max="4106" width="30" style="175" customWidth="1"/>
    <col min="4107" max="4107" width="11.28515625" style="175" customWidth="1"/>
    <col min="4108" max="4111" width="9.140625" style="175"/>
    <col min="4112" max="4112" width="11" style="175" bestFit="1" customWidth="1"/>
    <col min="4113" max="4351" width="9.140625" style="175"/>
    <col min="4352" max="4352" width="5.28515625" style="175" customWidth="1"/>
    <col min="4353" max="4353" width="70.5703125" style="175" customWidth="1"/>
    <col min="4354" max="4354" width="13.42578125" style="175" customWidth="1"/>
    <col min="4355" max="4355" width="6.7109375" style="175" customWidth="1"/>
    <col min="4356" max="4356" width="10.7109375" style="175" customWidth="1"/>
    <col min="4357" max="4357" width="6.42578125" style="175" customWidth="1"/>
    <col min="4358" max="4359" width="12.7109375" style="175" customWidth="1"/>
    <col min="4360" max="4360" width="18.28515625" style="175" customWidth="1"/>
    <col min="4361" max="4361" width="16.140625" style="175" customWidth="1"/>
    <col min="4362" max="4362" width="30" style="175" customWidth="1"/>
    <col min="4363" max="4363" width="11.28515625" style="175" customWidth="1"/>
    <col min="4364" max="4367" width="9.140625" style="175"/>
    <col min="4368" max="4368" width="11" style="175" bestFit="1" customWidth="1"/>
    <col min="4369" max="4607" width="9.140625" style="175"/>
    <col min="4608" max="4608" width="5.28515625" style="175" customWidth="1"/>
    <col min="4609" max="4609" width="70.5703125" style="175" customWidth="1"/>
    <col min="4610" max="4610" width="13.42578125" style="175" customWidth="1"/>
    <col min="4611" max="4611" width="6.7109375" style="175" customWidth="1"/>
    <col min="4612" max="4612" width="10.7109375" style="175" customWidth="1"/>
    <col min="4613" max="4613" width="6.42578125" style="175" customWidth="1"/>
    <col min="4614" max="4615" width="12.7109375" style="175" customWidth="1"/>
    <col min="4616" max="4616" width="18.28515625" style="175" customWidth="1"/>
    <col min="4617" max="4617" width="16.140625" style="175" customWidth="1"/>
    <col min="4618" max="4618" width="30" style="175" customWidth="1"/>
    <col min="4619" max="4619" width="11.28515625" style="175" customWidth="1"/>
    <col min="4620" max="4623" width="9.140625" style="175"/>
    <col min="4624" max="4624" width="11" style="175" bestFit="1" customWidth="1"/>
    <col min="4625" max="4863" width="9.140625" style="175"/>
    <col min="4864" max="4864" width="5.28515625" style="175" customWidth="1"/>
    <col min="4865" max="4865" width="70.5703125" style="175" customWidth="1"/>
    <col min="4866" max="4866" width="13.42578125" style="175" customWidth="1"/>
    <col min="4867" max="4867" width="6.7109375" style="175" customWidth="1"/>
    <col min="4868" max="4868" width="10.7109375" style="175" customWidth="1"/>
    <col min="4869" max="4869" width="6.42578125" style="175" customWidth="1"/>
    <col min="4870" max="4871" width="12.7109375" style="175" customWidth="1"/>
    <col min="4872" max="4872" width="18.28515625" style="175" customWidth="1"/>
    <col min="4873" max="4873" width="16.140625" style="175" customWidth="1"/>
    <col min="4874" max="4874" width="30" style="175" customWidth="1"/>
    <col min="4875" max="4875" width="11.28515625" style="175" customWidth="1"/>
    <col min="4876" max="4879" width="9.140625" style="175"/>
    <col min="4880" max="4880" width="11" style="175" bestFit="1" customWidth="1"/>
    <col min="4881" max="5119" width="9.140625" style="175"/>
    <col min="5120" max="5120" width="5.28515625" style="175" customWidth="1"/>
    <col min="5121" max="5121" width="70.5703125" style="175" customWidth="1"/>
    <col min="5122" max="5122" width="13.42578125" style="175" customWidth="1"/>
    <col min="5123" max="5123" width="6.7109375" style="175" customWidth="1"/>
    <col min="5124" max="5124" width="10.7109375" style="175" customWidth="1"/>
    <col min="5125" max="5125" width="6.42578125" style="175" customWidth="1"/>
    <col min="5126" max="5127" width="12.7109375" style="175" customWidth="1"/>
    <col min="5128" max="5128" width="18.28515625" style="175" customWidth="1"/>
    <col min="5129" max="5129" width="16.140625" style="175" customWidth="1"/>
    <col min="5130" max="5130" width="30" style="175" customWidth="1"/>
    <col min="5131" max="5131" width="11.28515625" style="175" customWidth="1"/>
    <col min="5132" max="5135" width="9.140625" style="175"/>
    <col min="5136" max="5136" width="11" style="175" bestFit="1" customWidth="1"/>
    <col min="5137" max="5375" width="9.140625" style="175"/>
    <col min="5376" max="5376" width="5.28515625" style="175" customWidth="1"/>
    <col min="5377" max="5377" width="70.5703125" style="175" customWidth="1"/>
    <col min="5378" max="5378" width="13.42578125" style="175" customWidth="1"/>
    <col min="5379" max="5379" width="6.7109375" style="175" customWidth="1"/>
    <col min="5380" max="5380" width="10.7109375" style="175" customWidth="1"/>
    <col min="5381" max="5381" width="6.42578125" style="175" customWidth="1"/>
    <col min="5382" max="5383" width="12.7109375" style="175" customWidth="1"/>
    <col min="5384" max="5384" width="18.28515625" style="175" customWidth="1"/>
    <col min="5385" max="5385" width="16.140625" style="175" customWidth="1"/>
    <col min="5386" max="5386" width="30" style="175" customWidth="1"/>
    <col min="5387" max="5387" width="11.28515625" style="175" customWidth="1"/>
    <col min="5388" max="5391" width="9.140625" style="175"/>
    <col min="5392" max="5392" width="11" style="175" bestFit="1" customWidth="1"/>
    <col min="5393" max="5631" width="9.140625" style="175"/>
    <col min="5632" max="5632" width="5.28515625" style="175" customWidth="1"/>
    <col min="5633" max="5633" width="70.5703125" style="175" customWidth="1"/>
    <col min="5634" max="5634" width="13.42578125" style="175" customWidth="1"/>
    <col min="5635" max="5635" width="6.7109375" style="175" customWidth="1"/>
    <col min="5636" max="5636" width="10.7109375" style="175" customWidth="1"/>
    <col min="5637" max="5637" width="6.42578125" style="175" customWidth="1"/>
    <col min="5638" max="5639" width="12.7109375" style="175" customWidth="1"/>
    <col min="5640" max="5640" width="18.28515625" style="175" customWidth="1"/>
    <col min="5641" max="5641" width="16.140625" style="175" customWidth="1"/>
    <col min="5642" max="5642" width="30" style="175" customWidth="1"/>
    <col min="5643" max="5643" width="11.28515625" style="175" customWidth="1"/>
    <col min="5644" max="5647" width="9.140625" style="175"/>
    <col min="5648" max="5648" width="11" style="175" bestFit="1" customWidth="1"/>
    <col min="5649" max="5887" width="9.140625" style="175"/>
    <col min="5888" max="5888" width="5.28515625" style="175" customWidth="1"/>
    <col min="5889" max="5889" width="70.5703125" style="175" customWidth="1"/>
    <col min="5890" max="5890" width="13.42578125" style="175" customWidth="1"/>
    <col min="5891" max="5891" width="6.7109375" style="175" customWidth="1"/>
    <col min="5892" max="5892" width="10.7109375" style="175" customWidth="1"/>
    <col min="5893" max="5893" width="6.42578125" style="175" customWidth="1"/>
    <col min="5894" max="5895" width="12.7109375" style="175" customWidth="1"/>
    <col min="5896" max="5896" width="18.28515625" style="175" customWidth="1"/>
    <col min="5897" max="5897" width="16.140625" style="175" customWidth="1"/>
    <col min="5898" max="5898" width="30" style="175" customWidth="1"/>
    <col min="5899" max="5899" width="11.28515625" style="175" customWidth="1"/>
    <col min="5900" max="5903" width="9.140625" style="175"/>
    <col min="5904" max="5904" width="11" style="175" bestFit="1" customWidth="1"/>
    <col min="5905" max="6143" width="9.140625" style="175"/>
    <col min="6144" max="6144" width="5.28515625" style="175" customWidth="1"/>
    <col min="6145" max="6145" width="70.5703125" style="175" customWidth="1"/>
    <col min="6146" max="6146" width="13.42578125" style="175" customWidth="1"/>
    <col min="6147" max="6147" width="6.7109375" style="175" customWidth="1"/>
    <col min="6148" max="6148" width="10.7109375" style="175" customWidth="1"/>
    <col min="6149" max="6149" width="6.42578125" style="175" customWidth="1"/>
    <col min="6150" max="6151" width="12.7109375" style="175" customWidth="1"/>
    <col min="6152" max="6152" width="18.28515625" style="175" customWidth="1"/>
    <col min="6153" max="6153" width="16.140625" style="175" customWidth="1"/>
    <col min="6154" max="6154" width="30" style="175" customWidth="1"/>
    <col min="6155" max="6155" width="11.28515625" style="175" customWidth="1"/>
    <col min="6156" max="6159" width="9.140625" style="175"/>
    <col min="6160" max="6160" width="11" style="175" bestFit="1" customWidth="1"/>
    <col min="6161" max="6399" width="9.140625" style="175"/>
    <col min="6400" max="6400" width="5.28515625" style="175" customWidth="1"/>
    <col min="6401" max="6401" width="70.5703125" style="175" customWidth="1"/>
    <col min="6402" max="6402" width="13.42578125" style="175" customWidth="1"/>
    <col min="6403" max="6403" width="6.7109375" style="175" customWidth="1"/>
    <col min="6404" max="6404" width="10.7109375" style="175" customWidth="1"/>
    <col min="6405" max="6405" width="6.42578125" style="175" customWidth="1"/>
    <col min="6406" max="6407" width="12.7109375" style="175" customWidth="1"/>
    <col min="6408" max="6408" width="18.28515625" style="175" customWidth="1"/>
    <col min="6409" max="6409" width="16.140625" style="175" customWidth="1"/>
    <col min="6410" max="6410" width="30" style="175" customWidth="1"/>
    <col min="6411" max="6411" width="11.28515625" style="175" customWidth="1"/>
    <col min="6412" max="6415" width="9.140625" style="175"/>
    <col min="6416" max="6416" width="11" style="175" bestFit="1" customWidth="1"/>
    <col min="6417" max="6655" width="9.140625" style="175"/>
    <col min="6656" max="6656" width="5.28515625" style="175" customWidth="1"/>
    <col min="6657" max="6657" width="70.5703125" style="175" customWidth="1"/>
    <col min="6658" max="6658" width="13.42578125" style="175" customWidth="1"/>
    <col min="6659" max="6659" width="6.7109375" style="175" customWidth="1"/>
    <col min="6660" max="6660" width="10.7109375" style="175" customWidth="1"/>
    <col min="6661" max="6661" width="6.42578125" style="175" customWidth="1"/>
    <col min="6662" max="6663" width="12.7109375" style="175" customWidth="1"/>
    <col min="6664" max="6664" width="18.28515625" style="175" customWidth="1"/>
    <col min="6665" max="6665" width="16.140625" style="175" customWidth="1"/>
    <col min="6666" max="6666" width="30" style="175" customWidth="1"/>
    <col min="6667" max="6667" width="11.28515625" style="175" customWidth="1"/>
    <col min="6668" max="6671" width="9.140625" style="175"/>
    <col min="6672" max="6672" width="11" style="175" bestFit="1" customWidth="1"/>
    <col min="6673" max="6911" width="9.140625" style="175"/>
    <col min="6912" max="6912" width="5.28515625" style="175" customWidth="1"/>
    <col min="6913" max="6913" width="70.5703125" style="175" customWidth="1"/>
    <col min="6914" max="6914" width="13.42578125" style="175" customWidth="1"/>
    <col min="6915" max="6915" width="6.7109375" style="175" customWidth="1"/>
    <col min="6916" max="6916" width="10.7109375" style="175" customWidth="1"/>
    <col min="6917" max="6917" width="6.42578125" style="175" customWidth="1"/>
    <col min="6918" max="6919" width="12.7109375" style="175" customWidth="1"/>
    <col min="6920" max="6920" width="18.28515625" style="175" customWidth="1"/>
    <col min="6921" max="6921" width="16.140625" style="175" customWidth="1"/>
    <col min="6922" max="6922" width="30" style="175" customWidth="1"/>
    <col min="6923" max="6923" width="11.28515625" style="175" customWidth="1"/>
    <col min="6924" max="6927" width="9.140625" style="175"/>
    <col min="6928" max="6928" width="11" style="175" bestFit="1" customWidth="1"/>
    <col min="6929" max="7167" width="9.140625" style="175"/>
    <col min="7168" max="7168" width="5.28515625" style="175" customWidth="1"/>
    <col min="7169" max="7169" width="70.5703125" style="175" customWidth="1"/>
    <col min="7170" max="7170" width="13.42578125" style="175" customWidth="1"/>
    <col min="7171" max="7171" width="6.7109375" style="175" customWidth="1"/>
    <col min="7172" max="7172" width="10.7109375" style="175" customWidth="1"/>
    <col min="7173" max="7173" width="6.42578125" style="175" customWidth="1"/>
    <col min="7174" max="7175" width="12.7109375" style="175" customWidth="1"/>
    <col min="7176" max="7176" width="18.28515625" style="175" customWidth="1"/>
    <col min="7177" max="7177" width="16.140625" style="175" customWidth="1"/>
    <col min="7178" max="7178" width="30" style="175" customWidth="1"/>
    <col min="7179" max="7179" width="11.28515625" style="175" customWidth="1"/>
    <col min="7180" max="7183" width="9.140625" style="175"/>
    <col min="7184" max="7184" width="11" style="175" bestFit="1" customWidth="1"/>
    <col min="7185" max="7423" width="9.140625" style="175"/>
    <col min="7424" max="7424" width="5.28515625" style="175" customWidth="1"/>
    <col min="7425" max="7425" width="70.5703125" style="175" customWidth="1"/>
    <col min="7426" max="7426" width="13.42578125" style="175" customWidth="1"/>
    <col min="7427" max="7427" width="6.7109375" style="175" customWidth="1"/>
    <col min="7428" max="7428" width="10.7109375" style="175" customWidth="1"/>
    <col min="7429" max="7429" width="6.42578125" style="175" customWidth="1"/>
    <col min="7430" max="7431" width="12.7109375" style="175" customWidth="1"/>
    <col min="7432" max="7432" width="18.28515625" style="175" customWidth="1"/>
    <col min="7433" max="7433" width="16.140625" style="175" customWidth="1"/>
    <col min="7434" max="7434" width="30" style="175" customWidth="1"/>
    <col min="7435" max="7435" width="11.28515625" style="175" customWidth="1"/>
    <col min="7436" max="7439" width="9.140625" style="175"/>
    <col min="7440" max="7440" width="11" style="175" bestFit="1" customWidth="1"/>
    <col min="7441" max="7679" width="9.140625" style="175"/>
    <col min="7680" max="7680" width="5.28515625" style="175" customWidth="1"/>
    <col min="7681" max="7681" width="70.5703125" style="175" customWidth="1"/>
    <col min="7682" max="7682" width="13.42578125" style="175" customWidth="1"/>
    <col min="7683" max="7683" width="6.7109375" style="175" customWidth="1"/>
    <col min="7684" max="7684" width="10.7109375" style="175" customWidth="1"/>
    <col min="7685" max="7685" width="6.42578125" style="175" customWidth="1"/>
    <col min="7686" max="7687" width="12.7109375" style="175" customWidth="1"/>
    <col min="7688" max="7688" width="18.28515625" style="175" customWidth="1"/>
    <col min="7689" max="7689" width="16.140625" style="175" customWidth="1"/>
    <col min="7690" max="7690" width="30" style="175" customWidth="1"/>
    <col min="7691" max="7691" width="11.28515625" style="175" customWidth="1"/>
    <col min="7692" max="7695" width="9.140625" style="175"/>
    <col min="7696" max="7696" width="11" style="175" bestFit="1" customWidth="1"/>
    <col min="7697" max="7935" width="9.140625" style="175"/>
    <col min="7936" max="7936" width="5.28515625" style="175" customWidth="1"/>
    <col min="7937" max="7937" width="70.5703125" style="175" customWidth="1"/>
    <col min="7938" max="7938" width="13.42578125" style="175" customWidth="1"/>
    <col min="7939" max="7939" width="6.7109375" style="175" customWidth="1"/>
    <col min="7940" max="7940" width="10.7109375" style="175" customWidth="1"/>
    <col min="7941" max="7941" width="6.42578125" style="175" customWidth="1"/>
    <col min="7942" max="7943" width="12.7109375" style="175" customWidth="1"/>
    <col min="7944" max="7944" width="18.28515625" style="175" customWidth="1"/>
    <col min="7945" max="7945" width="16.140625" style="175" customWidth="1"/>
    <col min="7946" max="7946" width="30" style="175" customWidth="1"/>
    <col min="7947" max="7947" width="11.28515625" style="175" customWidth="1"/>
    <col min="7948" max="7951" width="9.140625" style="175"/>
    <col min="7952" max="7952" width="11" style="175" bestFit="1" customWidth="1"/>
    <col min="7953" max="8191" width="9.140625" style="175"/>
    <col min="8192" max="8192" width="5.28515625" style="175" customWidth="1"/>
    <col min="8193" max="8193" width="70.5703125" style="175" customWidth="1"/>
    <col min="8194" max="8194" width="13.42578125" style="175" customWidth="1"/>
    <col min="8195" max="8195" width="6.7109375" style="175" customWidth="1"/>
    <col min="8196" max="8196" width="10.7109375" style="175" customWidth="1"/>
    <col min="8197" max="8197" width="6.42578125" style="175" customWidth="1"/>
    <col min="8198" max="8199" width="12.7109375" style="175" customWidth="1"/>
    <col min="8200" max="8200" width="18.28515625" style="175" customWidth="1"/>
    <col min="8201" max="8201" width="16.140625" style="175" customWidth="1"/>
    <col min="8202" max="8202" width="30" style="175" customWidth="1"/>
    <col min="8203" max="8203" width="11.28515625" style="175" customWidth="1"/>
    <col min="8204" max="8207" width="9.140625" style="175"/>
    <col min="8208" max="8208" width="11" style="175" bestFit="1" customWidth="1"/>
    <col min="8209" max="8447" width="9.140625" style="175"/>
    <col min="8448" max="8448" width="5.28515625" style="175" customWidth="1"/>
    <col min="8449" max="8449" width="70.5703125" style="175" customWidth="1"/>
    <col min="8450" max="8450" width="13.42578125" style="175" customWidth="1"/>
    <col min="8451" max="8451" width="6.7109375" style="175" customWidth="1"/>
    <col min="8452" max="8452" width="10.7109375" style="175" customWidth="1"/>
    <col min="8453" max="8453" width="6.42578125" style="175" customWidth="1"/>
    <col min="8454" max="8455" width="12.7109375" style="175" customWidth="1"/>
    <col min="8456" max="8456" width="18.28515625" style="175" customWidth="1"/>
    <col min="8457" max="8457" width="16.140625" style="175" customWidth="1"/>
    <col min="8458" max="8458" width="30" style="175" customWidth="1"/>
    <col min="8459" max="8459" width="11.28515625" style="175" customWidth="1"/>
    <col min="8460" max="8463" width="9.140625" style="175"/>
    <col min="8464" max="8464" width="11" style="175" bestFit="1" customWidth="1"/>
    <col min="8465" max="8703" width="9.140625" style="175"/>
    <col min="8704" max="8704" width="5.28515625" style="175" customWidth="1"/>
    <col min="8705" max="8705" width="70.5703125" style="175" customWidth="1"/>
    <col min="8706" max="8706" width="13.42578125" style="175" customWidth="1"/>
    <col min="8707" max="8707" width="6.7109375" style="175" customWidth="1"/>
    <col min="8708" max="8708" width="10.7109375" style="175" customWidth="1"/>
    <col min="8709" max="8709" width="6.42578125" style="175" customWidth="1"/>
    <col min="8710" max="8711" width="12.7109375" style="175" customWidth="1"/>
    <col min="8712" max="8712" width="18.28515625" style="175" customWidth="1"/>
    <col min="8713" max="8713" width="16.140625" style="175" customWidth="1"/>
    <col min="8714" max="8714" width="30" style="175" customWidth="1"/>
    <col min="8715" max="8715" width="11.28515625" style="175" customWidth="1"/>
    <col min="8716" max="8719" width="9.140625" style="175"/>
    <col min="8720" max="8720" width="11" style="175" bestFit="1" customWidth="1"/>
    <col min="8721" max="8959" width="9.140625" style="175"/>
    <col min="8960" max="8960" width="5.28515625" style="175" customWidth="1"/>
    <col min="8961" max="8961" width="70.5703125" style="175" customWidth="1"/>
    <col min="8962" max="8962" width="13.42578125" style="175" customWidth="1"/>
    <col min="8963" max="8963" width="6.7109375" style="175" customWidth="1"/>
    <col min="8964" max="8964" width="10.7109375" style="175" customWidth="1"/>
    <col min="8965" max="8965" width="6.42578125" style="175" customWidth="1"/>
    <col min="8966" max="8967" width="12.7109375" style="175" customWidth="1"/>
    <col min="8968" max="8968" width="18.28515625" style="175" customWidth="1"/>
    <col min="8969" max="8969" width="16.140625" style="175" customWidth="1"/>
    <col min="8970" max="8970" width="30" style="175" customWidth="1"/>
    <col min="8971" max="8971" width="11.28515625" style="175" customWidth="1"/>
    <col min="8972" max="8975" width="9.140625" style="175"/>
    <col min="8976" max="8976" width="11" style="175" bestFit="1" customWidth="1"/>
    <col min="8977" max="9215" width="9.140625" style="175"/>
    <col min="9216" max="9216" width="5.28515625" style="175" customWidth="1"/>
    <col min="9217" max="9217" width="70.5703125" style="175" customWidth="1"/>
    <col min="9218" max="9218" width="13.42578125" style="175" customWidth="1"/>
    <col min="9219" max="9219" width="6.7109375" style="175" customWidth="1"/>
    <col min="9220" max="9220" width="10.7109375" style="175" customWidth="1"/>
    <col min="9221" max="9221" width="6.42578125" style="175" customWidth="1"/>
    <col min="9222" max="9223" width="12.7109375" style="175" customWidth="1"/>
    <col min="9224" max="9224" width="18.28515625" style="175" customWidth="1"/>
    <col min="9225" max="9225" width="16.140625" style="175" customWidth="1"/>
    <col min="9226" max="9226" width="30" style="175" customWidth="1"/>
    <col min="9227" max="9227" width="11.28515625" style="175" customWidth="1"/>
    <col min="9228" max="9231" width="9.140625" style="175"/>
    <col min="9232" max="9232" width="11" style="175" bestFit="1" customWidth="1"/>
    <col min="9233" max="9471" width="9.140625" style="175"/>
    <col min="9472" max="9472" width="5.28515625" style="175" customWidth="1"/>
    <col min="9473" max="9473" width="70.5703125" style="175" customWidth="1"/>
    <col min="9474" max="9474" width="13.42578125" style="175" customWidth="1"/>
    <col min="9475" max="9475" width="6.7109375" style="175" customWidth="1"/>
    <col min="9476" max="9476" width="10.7109375" style="175" customWidth="1"/>
    <col min="9477" max="9477" width="6.42578125" style="175" customWidth="1"/>
    <col min="9478" max="9479" width="12.7109375" style="175" customWidth="1"/>
    <col min="9480" max="9480" width="18.28515625" style="175" customWidth="1"/>
    <col min="9481" max="9481" width="16.140625" style="175" customWidth="1"/>
    <col min="9482" max="9482" width="30" style="175" customWidth="1"/>
    <col min="9483" max="9483" width="11.28515625" style="175" customWidth="1"/>
    <col min="9484" max="9487" width="9.140625" style="175"/>
    <col min="9488" max="9488" width="11" style="175" bestFit="1" customWidth="1"/>
    <col min="9489" max="9727" width="9.140625" style="175"/>
    <col min="9728" max="9728" width="5.28515625" style="175" customWidth="1"/>
    <col min="9729" max="9729" width="70.5703125" style="175" customWidth="1"/>
    <col min="9730" max="9730" width="13.42578125" style="175" customWidth="1"/>
    <col min="9731" max="9731" width="6.7109375" style="175" customWidth="1"/>
    <col min="9732" max="9732" width="10.7109375" style="175" customWidth="1"/>
    <col min="9733" max="9733" width="6.42578125" style="175" customWidth="1"/>
    <col min="9734" max="9735" width="12.7109375" style="175" customWidth="1"/>
    <col min="9736" max="9736" width="18.28515625" style="175" customWidth="1"/>
    <col min="9737" max="9737" width="16.140625" style="175" customWidth="1"/>
    <col min="9738" max="9738" width="30" style="175" customWidth="1"/>
    <col min="9739" max="9739" width="11.28515625" style="175" customWidth="1"/>
    <col min="9740" max="9743" width="9.140625" style="175"/>
    <col min="9744" max="9744" width="11" style="175" bestFit="1" customWidth="1"/>
    <col min="9745" max="9983" width="9.140625" style="175"/>
    <col min="9984" max="9984" width="5.28515625" style="175" customWidth="1"/>
    <col min="9985" max="9985" width="70.5703125" style="175" customWidth="1"/>
    <col min="9986" max="9986" width="13.42578125" style="175" customWidth="1"/>
    <col min="9987" max="9987" width="6.7109375" style="175" customWidth="1"/>
    <col min="9988" max="9988" width="10.7109375" style="175" customWidth="1"/>
    <col min="9989" max="9989" width="6.42578125" style="175" customWidth="1"/>
    <col min="9990" max="9991" width="12.7109375" style="175" customWidth="1"/>
    <col min="9992" max="9992" width="18.28515625" style="175" customWidth="1"/>
    <col min="9993" max="9993" width="16.140625" style="175" customWidth="1"/>
    <col min="9994" max="9994" width="30" style="175" customWidth="1"/>
    <col min="9995" max="9995" width="11.28515625" style="175" customWidth="1"/>
    <col min="9996" max="9999" width="9.140625" style="175"/>
    <col min="10000" max="10000" width="11" style="175" bestFit="1" customWidth="1"/>
    <col min="10001" max="10239" width="9.140625" style="175"/>
    <col min="10240" max="10240" width="5.28515625" style="175" customWidth="1"/>
    <col min="10241" max="10241" width="70.5703125" style="175" customWidth="1"/>
    <col min="10242" max="10242" width="13.42578125" style="175" customWidth="1"/>
    <col min="10243" max="10243" width="6.7109375" style="175" customWidth="1"/>
    <col min="10244" max="10244" width="10.7109375" style="175" customWidth="1"/>
    <col min="10245" max="10245" width="6.42578125" style="175" customWidth="1"/>
    <col min="10246" max="10247" width="12.7109375" style="175" customWidth="1"/>
    <col min="10248" max="10248" width="18.28515625" style="175" customWidth="1"/>
    <col min="10249" max="10249" width="16.140625" style="175" customWidth="1"/>
    <col min="10250" max="10250" width="30" style="175" customWidth="1"/>
    <col min="10251" max="10251" width="11.28515625" style="175" customWidth="1"/>
    <col min="10252" max="10255" width="9.140625" style="175"/>
    <col min="10256" max="10256" width="11" style="175" bestFit="1" customWidth="1"/>
    <col min="10257" max="10495" width="9.140625" style="175"/>
    <col min="10496" max="10496" width="5.28515625" style="175" customWidth="1"/>
    <col min="10497" max="10497" width="70.5703125" style="175" customWidth="1"/>
    <col min="10498" max="10498" width="13.42578125" style="175" customWidth="1"/>
    <col min="10499" max="10499" width="6.7109375" style="175" customWidth="1"/>
    <col min="10500" max="10500" width="10.7109375" style="175" customWidth="1"/>
    <col min="10501" max="10501" width="6.42578125" style="175" customWidth="1"/>
    <col min="10502" max="10503" width="12.7109375" style="175" customWidth="1"/>
    <col min="10504" max="10504" width="18.28515625" style="175" customWidth="1"/>
    <col min="10505" max="10505" width="16.140625" style="175" customWidth="1"/>
    <col min="10506" max="10506" width="30" style="175" customWidth="1"/>
    <col min="10507" max="10507" width="11.28515625" style="175" customWidth="1"/>
    <col min="10508" max="10511" width="9.140625" style="175"/>
    <col min="10512" max="10512" width="11" style="175" bestFit="1" customWidth="1"/>
    <col min="10513" max="10751" width="9.140625" style="175"/>
    <col min="10752" max="10752" width="5.28515625" style="175" customWidth="1"/>
    <col min="10753" max="10753" width="70.5703125" style="175" customWidth="1"/>
    <col min="10754" max="10754" width="13.42578125" style="175" customWidth="1"/>
    <col min="10755" max="10755" width="6.7109375" style="175" customWidth="1"/>
    <col min="10756" max="10756" width="10.7109375" style="175" customWidth="1"/>
    <col min="10757" max="10757" width="6.42578125" style="175" customWidth="1"/>
    <col min="10758" max="10759" width="12.7109375" style="175" customWidth="1"/>
    <col min="10760" max="10760" width="18.28515625" style="175" customWidth="1"/>
    <col min="10761" max="10761" width="16.140625" style="175" customWidth="1"/>
    <col min="10762" max="10762" width="30" style="175" customWidth="1"/>
    <col min="10763" max="10763" width="11.28515625" style="175" customWidth="1"/>
    <col min="10764" max="10767" width="9.140625" style="175"/>
    <col min="10768" max="10768" width="11" style="175" bestFit="1" customWidth="1"/>
    <col min="10769" max="11007" width="9.140625" style="175"/>
    <col min="11008" max="11008" width="5.28515625" style="175" customWidth="1"/>
    <col min="11009" max="11009" width="70.5703125" style="175" customWidth="1"/>
    <col min="11010" max="11010" width="13.42578125" style="175" customWidth="1"/>
    <col min="11011" max="11011" width="6.7109375" style="175" customWidth="1"/>
    <col min="11012" max="11012" width="10.7109375" style="175" customWidth="1"/>
    <col min="11013" max="11013" width="6.42578125" style="175" customWidth="1"/>
    <col min="11014" max="11015" width="12.7109375" style="175" customWidth="1"/>
    <col min="11016" max="11016" width="18.28515625" style="175" customWidth="1"/>
    <col min="11017" max="11017" width="16.140625" style="175" customWidth="1"/>
    <col min="11018" max="11018" width="30" style="175" customWidth="1"/>
    <col min="11019" max="11019" width="11.28515625" style="175" customWidth="1"/>
    <col min="11020" max="11023" width="9.140625" style="175"/>
    <col min="11024" max="11024" width="11" style="175" bestFit="1" customWidth="1"/>
    <col min="11025" max="11263" width="9.140625" style="175"/>
    <col min="11264" max="11264" width="5.28515625" style="175" customWidth="1"/>
    <col min="11265" max="11265" width="70.5703125" style="175" customWidth="1"/>
    <col min="11266" max="11266" width="13.42578125" style="175" customWidth="1"/>
    <col min="11267" max="11267" width="6.7109375" style="175" customWidth="1"/>
    <col min="11268" max="11268" width="10.7109375" style="175" customWidth="1"/>
    <col min="11269" max="11269" width="6.42578125" style="175" customWidth="1"/>
    <col min="11270" max="11271" width="12.7109375" style="175" customWidth="1"/>
    <col min="11272" max="11272" width="18.28515625" style="175" customWidth="1"/>
    <col min="11273" max="11273" width="16.140625" style="175" customWidth="1"/>
    <col min="11274" max="11274" width="30" style="175" customWidth="1"/>
    <col min="11275" max="11275" width="11.28515625" style="175" customWidth="1"/>
    <col min="11276" max="11279" width="9.140625" style="175"/>
    <col min="11280" max="11280" width="11" style="175" bestFit="1" customWidth="1"/>
    <col min="11281" max="11519" width="9.140625" style="175"/>
    <col min="11520" max="11520" width="5.28515625" style="175" customWidth="1"/>
    <col min="11521" max="11521" width="70.5703125" style="175" customWidth="1"/>
    <col min="11522" max="11522" width="13.42578125" style="175" customWidth="1"/>
    <col min="11523" max="11523" width="6.7109375" style="175" customWidth="1"/>
    <col min="11524" max="11524" width="10.7109375" style="175" customWidth="1"/>
    <col min="11525" max="11525" width="6.42578125" style="175" customWidth="1"/>
    <col min="11526" max="11527" width="12.7109375" style="175" customWidth="1"/>
    <col min="11528" max="11528" width="18.28515625" style="175" customWidth="1"/>
    <col min="11529" max="11529" width="16.140625" style="175" customWidth="1"/>
    <col min="11530" max="11530" width="30" style="175" customWidth="1"/>
    <col min="11531" max="11531" width="11.28515625" style="175" customWidth="1"/>
    <col min="11532" max="11535" width="9.140625" style="175"/>
    <col min="11536" max="11536" width="11" style="175" bestFit="1" customWidth="1"/>
    <col min="11537" max="11775" width="9.140625" style="175"/>
    <col min="11776" max="11776" width="5.28515625" style="175" customWidth="1"/>
    <col min="11777" max="11777" width="70.5703125" style="175" customWidth="1"/>
    <col min="11778" max="11778" width="13.42578125" style="175" customWidth="1"/>
    <col min="11779" max="11779" width="6.7109375" style="175" customWidth="1"/>
    <col min="11780" max="11780" width="10.7109375" style="175" customWidth="1"/>
    <col min="11781" max="11781" width="6.42578125" style="175" customWidth="1"/>
    <col min="11782" max="11783" width="12.7109375" style="175" customWidth="1"/>
    <col min="11784" max="11784" width="18.28515625" style="175" customWidth="1"/>
    <col min="11785" max="11785" width="16.140625" style="175" customWidth="1"/>
    <col min="11786" max="11786" width="30" style="175" customWidth="1"/>
    <col min="11787" max="11787" width="11.28515625" style="175" customWidth="1"/>
    <col min="11788" max="11791" width="9.140625" style="175"/>
    <col min="11792" max="11792" width="11" style="175" bestFit="1" customWidth="1"/>
    <col min="11793" max="12031" width="9.140625" style="175"/>
    <col min="12032" max="12032" width="5.28515625" style="175" customWidth="1"/>
    <col min="12033" max="12033" width="70.5703125" style="175" customWidth="1"/>
    <col min="12034" max="12034" width="13.42578125" style="175" customWidth="1"/>
    <col min="12035" max="12035" width="6.7109375" style="175" customWidth="1"/>
    <col min="12036" max="12036" width="10.7109375" style="175" customWidth="1"/>
    <col min="12037" max="12037" width="6.42578125" style="175" customWidth="1"/>
    <col min="12038" max="12039" width="12.7109375" style="175" customWidth="1"/>
    <col min="12040" max="12040" width="18.28515625" style="175" customWidth="1"/>
    <col min="12041" max="12041" width="16.140625" style="175" customWidth="1"/>
    <col min="12042" max="12042" width="30" style="175" customWidth="1"/>
    <col min="12043" max="12043" width="11.28515625" style="175" customWidth="1"/>
    <col min="12044" max="12047" width="9.140625" style="175"/>
    <col min="12048" max="12048" width="11" style="175" bestFit="1" customWidth="1"/>
    <col min="12049" max="12287" width="9.140625" style="175"/>
    <col min="12288" max="12288" width="5.28515625" style="175" customWidth="1"/>
    <col min="12289" max="12289" width="70.5703125" style="175" customWidth="1"/>
    <col min="12290" max="12290" width="13.42578125" style="175" customWidth="1"/>
    <col min="12291" max="12291" width="6.7109375" style="175" customWidth="1"/>
    <col min="12292" max="12292" width="10.7109375" style="175" customWidth="1"/>
    <col min="12293" max="12293" width="6.42578125" style="175" customWidth="1"/>
    <col min="12294" max="12295" width="12.7109375" style="175" customWidth="1"/>
    <col min="12296" max="12296" width="18.28515625" style="175" customWidth="1"/>
    <col min="12297" max="12297" width="16.140625" style="175" customWidth="1"/>
    <col min="12298" max="12298" width="30" style="175" customWidth="1"/>
    <col min="12299" max="12299" width="11.28515625" style="175" customWidth="1"/>
    <col min="12300" max="12303" width="9.140625" style="175"/>
    <col min="12304" max="12304" width="11" style="175" bestFit="1" customWidth="1"/>
    <col min="12305" max="12543" width="9.140625" style="175"/>
    <col min="12544" max="12544" width="5.28515625" style="175" customWidth="1"/>
    <col min="12545" max="12545" width="70.5703125" style="175" customWidth="1"/>
    <col min="12546" max="12546" width="13.42578125" style="175" customWidth="1"/>
    <col min="12547" max="12547" width="6.7109375" style="175" customWidth="1"/>
    <col min="12548" max="12548" width="10.7109375" style="175" customWidth="1"/>
    <col min="12549" max="12549" width="6.42578125" style="175" customWidth="1"/>
    <col min="12550" max="12551" width="12.7109375" style="175" customWidth="1"/>
    <col min="12552" max="12552" width="18.28515625" style="175" customWidth="1"/>
    <col min="12553" max="12553" width="16.140625" style="175" customWidth="1"/>
    <col min="12554" max="12554" width="30" style="175" customWidth="1"/>
    <col min="12555" max="12555" width="11.28515625" style="175" customWidth="1"/>
    <col min="12556" max="12559" width="9.140625" style="175"/>
    <col min="12560" max="12560" width="11" style="175" bestFit="1" customWidth="1"/>
    <col min="12561" max="12799" width="9.140625" style="175"/>
    <col min="12800" max="12800" width="5.28515625" style="175" customWidth="1"/>
    <col min="12801" max="12801" width="70.5703125" style="175" customWidth="1"/>
    <col min="12802" max="12802" width="13.42578125" style="175" customWidth="1"/>
    <col min="12803" max="12803" width="6.7109375" style="175" customWidth="1"/>
    <col min="12804" max="12804" width="10.7109375" style="175" customWidth="1"/>
    <col min="12805" max="12805" width="6.42578125" style="175" customWidth="1"/>
    <col min="12806" max="12807" width="12.7109375" style="175" customWidth="1"/>
    <col min="12808" max="12808" width="18.28515625" style="175" customWidth="1"/>
    <col min="12809" max="12809" width="16.140625" style="175" customWidth="1"/>
    <col min="12810" max="12810" width="30" style="175" customWidth="1"/>
    <col min="12811" max="12811" width="11.28515625" style="175" customWidth="1"/>
    <col min="12812" max="12815" width="9.140625" style="175"/>
    <col min="12816" max="12816" width="11" style="175" bestFit="1" customWidth="1"/>
    <col min="12817" max="13055" width="9.140625" style="175"/>
    <col min="13056" max="13056" width="5.28515625" style="175" customWidth="1"/>
    <col min="13057" max="13057" width="70.5703125" style="175" customWidth="1"/>
    <col min="13058" max="13058" width="13.42578125" style="175" customWidth="1"/>
    <col min="13059" max="13059" width="6.7109375" style="175" customWidth="1"/>
    <col min="13060" max="13060" width="10.7109375" style="175" customWidth="1"/>
    <col min="13061" max="13061" width="6.42578125" style="175" customWidth="1"/>
    <col min="13062" max="13063" width="12.7109375" style="175" customWidth="1"/>
    <col min="13064" max="13064" width="18.28515625" style="175" customWidth="1"/>
    <col min="13065" max="13065" width="16.140625" style="175" customWidth="1"/>
    <col min="13066" max="13066" width="30" style="175" customWidth="1"/>
    <col min="13067" max="13067" width="11.28515625" style="175" customWidth="1"/>
    <col min="13068" max="13071" width="9.140625" style="175"/>
    <col min="13072" max="13072" width="11" style="175" bestFit="1" customWidth="1"/>
    <col min="13073" max="13311" width="9.140625" style="175"/>
    <col min="13312" max="13312" width="5.28515625" style="175" customWidth="1"/>
    <col min="13313" max="13313" width="70.5703125" style="175" customWidth="1"/>
    <col min="13314" max="13314" width="13.42578125" style="175" customWidth="1"/>
    <col min="13315" max="13315" width="6.7109375" style="175" customWidth="1"/>
    <col min="13316" max="13316" width="10.7109375" style="175" customWidth="1"/>
    <col min="13317" max="13317" width="6.42578125" style="175" customWidth="1"/>
    <col min="13318" max="13319" width="12.7109375" style="175" customWidth="1"/>
    <col min="13320" max="13320" width="18.28515625" style="175" customWidth="1"/>
    <col min="13321" max="13321" width="16.140625" style="175" customWidth="1"/>
    <col min="13322" max="13322" width="30" style="175" customWidth="1"/>
    <col min="13323" max="13323" width="11.28515625" style="175" customWidth="1"/>
    <col min="13324" max="13327" width="9.140625" style="175"/>
    <col min="13328" max="13328" width="11" style="175" bestFit="1" customWidth="1"/>
    <col min="13329" max="13567" width="9.140625" style="175"/>
    <col min="13568" max="13568" width="5.28515625" style="175" customWidth="1"/>
    <col min="13569" max="13569" width="70.5703125" style="175" customWidth="1"/>
    <col min="13570" max="13570" width="13.42578125" style="175" customWidth="1"/>
    <col min="13571" max="13571" width="6.7109375" style="175" customWidth="1"/>
    <col min="13572" max="13572" width="10.7109375" style="175" customWidth="1"/>
    <col min="13573" max="13573" width="6.42578125" style="175" customWidth="1"/>
    <col min="13574" max="13575" width="12.7109375" style="175" customWidth="1"/>
    <col min="13576" max="13576" width="18.28515625" style="175" customWidth="1"/>
    <col min="13577" max="13577" width="16.140625" style="175" customWidth="1"/>
    <col min="13578" max="13578" width="30" style="175" customWidth="1"/>
    <col min="13579" max="13579" width="11.28515625" style="175" customWidth="1"/>
    <col min="13580" max="13583" width="9.140625" style="175"/>
    <col min="13584" max="13584" width="11" style="175" bestFit="1" customWidth="1"/>
    <col min="13585" max="13823" width="9.140625" style="175"/>
    <col min="13824" max="13824" width="5.28515625" style="175" customWidth="1"/>
    <col min="13825" max="13825" width="70.5703125" style="175" customWidth="1"/>
    <col min="13826" max="13826" width="13.42578125" style="175" customWidth="1"/>
    <col min="13827" max="13827" width="6.7109375" style="175" customWidth="1"/>
    <col min="13828" max="13828" width="10.7109375" style="175" customWidth="1"/>
    <col min="13829" max="13829" width="6.42578125" style="175" customWidth="1"/>
    <col min="13830" max="13831" width="12.7109375" style="175" customWidth="1"/>
    <col min="13832" max="13832" width="18.28515625" style="175" customWidth="1"/>
    <col min="13833" max="13833" width="16.140625" style="175" customWidth="1"/>
    <col min="13834" max="13834" width="30" style="175" customWidth="1"/>
    <col min="13835" max="13835" width="11.28515625" style="175" customWidth="1"/>
    <col min="13836" max="13839" width="9.140625" style="175"/>
    <col min="13840" max="13840" width="11" style="175" bestFit="1" customWidth="1"/>
    <col min="13841" max="14079" width="9.140625" style="175"/>
    <col min="14080" max="14080" width="5.28515625" style="175" customWidth="1"/>
    <col min="14081" max="14081" width="70.5703125" style="175" customWidth="1"/>
    <col min="14082" max="14082" width="13.42578125" style="175" customWidth="1"/>
    <col min="14083" max="14083" width="6.7109375" style="175" customWidth="1"/>
    <col min="14084" max="14084" width="10.7109375" style="175" customWidth="1"/>
    <col min="14085" max="14085" width="6.42578125" style="175" customWidth="1"/>
    <col min="14086" max="14087" width="12.7109375" style="175" customWidth="1"/>
    <col min="14088" max="14088" width="18.28515625" style="175" customWidth="1"/>
    <col min="14089" max="14089" width="16.140625" style="175" customWidth="1"/>
    <col min="14090" max="14090" width="30" style="175" customWidth="1"/>
    <col min="14091" max="14091" width="11.28515625" style="175" customWidth="1"/>
    <col min="14092" max="14095" width="9.140625" style="175"/>
    <col min="14096" max="14096" width="11" style="175" bestFit="1" customWidth="1"/>
    <col min="14097" max="14335" width="9.140625" style="175"/>
    <col min="14336" max="14336" width="5.28515625" style="175" customWidth="1"/>
    <col min="14337" max="14337" width="70.5703125" style="175" customWidth="1"/>
    <col min="14338" max="14338" width="13.42578125" style="175" customWidth="1"/>
    <col min="14339" max="14339" width="6.7109375" style="175" customWidth="1"/>
    <col min="14340" max="14340" width="10.7109375" style="175" customWidth="1"/>
    <col min="14341" max="14341" width="6.42578125" style="175" customWidth="1"/>
    <col min="14342" max="14343" width="12.7109375" style="175" customWidth="1"/>
    <col min="14344" max="14344" width="18.28515625" style="175" customWidth="1"/>
    <col min="14345" max="14345" width="16.140625" style="175" customWidth="1"/>
    <col min="14346" max="14346" width="30" style="175" customWidth="1"/>
    <col min="14347" max="14347" width="11.28515625" style="175" customWidth="1"/>
    <col min="14348" max="14351" width="9.140625" style="175"/>
    <col min="14352" max="14352" width="11" style="175" bestFit="1" customWidth="1"/>
    <col min="14353" max="14591" width="9.140625" style="175"/>
    <col min="14592" max="14592" width="5.28515625" style="175" customWidth="1"/>
    <col min="14593" max="14593" width="70.5703125" style="175" customWidth="1"/>
    <col min="14594" max="14594" width="13.42578125" style="175" customWidth="1"/>
    <col min="14595" max="14595" width="6.7109375" style="175" customWidth="1"/>
    <col min="14596" max="14596" width="10.7109375" style="175" customWidth="1"/>
    <col min="14597" max="14597" width="6.42578125" style="175" customWidth="1"/>
    <col min="14598" max="14599" width="12.7109375" style="175" customWidth="1"/>
    <col min="14600" max="14600" width="18.28515625" style="175" customWidth="1"/>
    <col min="14601" max="14601" width="16.140625" style="175" customWidth="1"/>
    <col min="14602" max="14602" width="30" style="175" customWidth="1"/>
    <col min="14603" max="14603" width="11.28515625" style="175" customWidth="1"/>
    <col min="14604" max="14607" width="9.140625" style="175"/>
    <col min="14608" max="14608" width="11" style="175" bestFit="1" customWidth="1"/>
    <col min="14609" max="14847" width="9.140625" style="175"/>
    <col min="14848" max="14848" width="5.28515625" style="175" customWidth="1"/>
    <col min="14849" max="14849" width="70.5703125" style="175" customWidth="1"/>
    <col min="14850" max="14850" width="13.42578125" style="175" customWidth="1"/>
    <col min="14851" max="14851" width="6.7109375" style="175" customWidth="1"/>
    <col min="14852" max="14852" width="10.7109375" style="175" customWidth="1"/>
    <col min="14853" max="14853" width="6.42578125" style="175" customWidth="1"/>
    <col min="14854" max="14855" width="12.7109375" style="175" customWidth="1"/>
    <col min="14856" max="14856" width="18.28515625" style="175" customWidth="1"/>
    <col min="14857" max="14857" width="16.140625" style="175" customWidth="1"/>
    <col min="14858" max="14858" width="30" style="175" customWidth="1"/>
    <col min="14859" max="14859" width="11.28515625" style="175" customWidth="1"/>
    <col min="14860" max="14863" width="9.140625" style="175"/>
    <col min="14864" max="14864" width="11" style="175" bestFit="1" customWidth="1"/>
    <col min="14865" max="15103" width="9.140625" style="175"/>
    <col min="15104" max="15104" width="5.28515625" style="175" customWidth="1"/>
    <col min="15105" max="15105" width="70.5703125" style="175" customWidth="1"/>
    <col min="15106" max="15106" width="13.42578125" style="175" customWidth="1"/>
    <col min="15107" max="15107" width="6.7109375" style="175" customWidth="1"/>
    <col min="15108" max="15108" width="10.7109375" style="175" customWidth="1"/>
    <col min="15109" max="15109" width="6.42578125" style="175" customWidth="1"/>
    <col min="15110" max="15111" width="12.7109375" style="175" customWidth="1"/>
    <col min="15112" max="15112" width="18.28515625" style="175" customWidth="1"/>
    <col min="15113" max="15113" width="16.140625" style="175" customWidth="1"/>
    <col min="15114" max="15114" width="30" style="175" customWidth="1"/>
    <col min="15115" max="15115" width="11.28515625" style="175" customWidth="1"/>
    <col min="15116" max="15119" width="9.140625" style="175"/>
    <col min="15120" max="15120" width="11" style="175" bestFit="1" customWidth="1"/>
    <col min="15121" max="15359" width="9.140625" style="175"/>
    <col min="15360" max="15360" width="5.28515625" style="175" customWidth="1"/>
    <col min="15361" max="15361" width="70.5703125" style="175" customWidth="1"/>
    <col min="15362" max="15362" width="13.42578125" style="175" customWidth="1"/>
    <col min="15363" max="15363" width="6.7109375" style="175" customWidth="1"/>
    <col min="15364" max="15364" width="10.7109375" style="175" customWidth="1"/>
    <col min="15365" max="15365" width="6.42578125" style="175" customWidth="1"/>
    <col min="15366" max="15367" width="12.7109375" style="175" customWidth="1"/>
    <col min="15368" max="15368" width="18.28515625" style="175" customWidth="1"/>
    <col min="15369" max="15369" width="16.140625" style="175" customWidth="1"/>
    <col min="15370" max="15370" width="30" style="175" customWidth="1"/>
    <col min="15371" max="15371" width="11.28515625" style="175" customWidth="1"/>
    <col min="15372" max="15375" width="9.140625" style="175"/>
    <col min="15376" max="15376" width="11" style="175" bestFit="1" customWidth="1"/>
    <col min="15377" max="15615" width="9.140625" style="175"/>
    <col min="15616" max="15616" width="5.28515625" style="175" customWidth="1"/>
    <col min="15617" max="15617" width="70.5703125" style="175" customWidth="1"/>
    <col min="15618" max="15618" width="13.42578125" style="175" customWidth="1"/>
    <col min="15619" max="15619" width="6.7109375" style="175" customWidth="1"/>
    <col min="15620" max="15620" width="10.7109375" style="175" customWidth="1"/>
    <col min="15621" max="15621" width="6.42578125" style="175" customWidth="1"/>
    <col min="15622" max="15623" width="12.7109375" style="175" customWidth="1"/>
    <col min="15624" max="15624" width="18.28515625" style="175" customWidth="1"/>
    <col min="15625" max="15625" width="16.140625" style="175" customWidth="1"/>
    <col min="15626" max="15626" width="30" style="175" customWidth="1"/>
    <col min="15627" max="15627" width="11.28515625" style="175" customWidth="1"/>
    <col min="15628" max="15631" width="9.140625" style="175"/>
    <col min="15632" max="15632" width="11" style="175" bestFit="1" customWidth="1"/>
    <col min="15633" max="15871" width="9.140625" style="175"/>
    <col min="15872" max="15872" width="5.28515625" style="175" customWidth="1"/>
    <col min="15873" max="15873" width="70.5703125" style="175" customWidth="1"/>
    <col min="15874" max="15874" width="13.42578125" style="175" customWidth="1"/>
    <col min="15875" max="15875" width="6.7109375" style="175" customWidth="1"/>
    <col min="15876" max="15876" width="10.7109375" style="175" customWidth="1"/>
    <col min="15877" max="15877" width="6.42578125" style="175" customWidth="1"/>
    <col min="15878" max="15879" width="12.7109375" style="175" customWidth="1"/>
    <col min="15880" max="15880" width="18.28515625" style="175" customWidth="1"/>
    <col min="15881" max="15881" width="16.140625" style="175" customWidth="1"/>
    <col min="15882" max="15882" width="30" style="175" customWidth="1"/>
    <col min="15883" max="15883" width="11.28515625" style="175" customWidth="1"/>
    <col min="15884" max="15887" width="9.140625" style="175"/>
    <col min="15888" max="15888" width="11" style="175" bestFit="1" customWidth="1"/>
    <col min="15889" max="16127" width="9.140625" style="175"/>
    <col min="16128" max="16128" width="5.28515625" style="175" customWidth="1"/>
    <col min="16129" max="16129" width="70.5703125" style="175" customWidth="1"/>
    <col min="16130" max="16130" width="13.42578125" style="175" customWidth="1"/>
    <col min="16131" max="16131" width="6.7109375" style="175" customWidth="1"/>
    <col min="16132" max="16132" width="10.7109375" style="175" customWidth="1"/>
    <col min="16133" max="16133" width="6.42578125" style="175" customWidth="1"/>
    <col min="16134" max="16135" width="12.7109375" style="175" customWidth="1"/>
    <col min="16136" max="16136" width="18.28515625" style="175" customWidth="1"/>
    <col min="16137" max="16137" width="16.140625" style="175" customWidth="1"/>
    <col min="16138" max="16138" width="30" style="175" customWidth="1"/>
    <col min="16139" max="16139" width="11.28515625" style="175" customWidth="1"/>
    <col min="16140" max="16143" width="9.140625" style="175"/>
    <col min="16144" max="16144" width="11" style="175" bestFit="1" customWidth="1"/>
    <col min="16145" max="16384" width="9.140625" style="175"/>
  </cols>
  <sheetData>
    <row r="1" spans="1:11" ht="18">
      <c r="A1" s="178"/>
      <c r="B1" s="1042" t="s">
        <v>323</v>
      </c>
      <c r="C1" s="1042"/>
      <c r="D1" s="1042"/>
      <c r="E1" s="1042"/>
      <c r="F1" s="197"/>
      <c r="G1" s="198"/>
      <c r="H1" s="198"/>
      <c r="I1" s="198"/>
    </row>
    <row r="2" spans="1:11" ht="11.25" customHeight="1">
      <c r="A2" s="199"/>
      <c r="B2" s="199"/>
      <c r="C2" s="199"/>
      <c r="D2" s="199"/>
      <c r="E2" s="199"/>
      <c r="F2" s="199"/>
      <c r="G2" s="199"/>
      <c r="H2" s="199"/>
    </row>
    <row r="3" spans="1:11" ht="47.25" customHeight="1">
      <c r="A3" s="200"/>
      <c r="B3" s="1028" t="s">
        <v>324</v>
      </c>
      <c r="C3" s="1028"/>
      <c r="D3" s="1028"/>
      <c r="E3" s="1028"/>
      <c r="F3" s="1028"/>
      <c r="G3" s="1028"/>
      <c r="H3" s="200"/>
      <c r="I3" s="202"/>
    </row>
    <row r="4" spans="1:11" ht="10.5" customHeight="1">
      <c r="A4" s="179"/>
      <c r="B4" s="179"/>
      <c r="C4" s="179"/>
      <c r="D4" s="179"/>
      <c r="E4" s="179"/>
      <c r="F4" s="179"/>
      <c r="G4" s="179"/>
      <c r="H4" s="179"/>
      <c r="I4" s="203"/>
      <c r="J4" s="33"/>
      <c r="K4" s="33"/>
    </row>
    <row r="5" spans="1:11" ht="17.25" customHeight="1">
      <c r="A5" s="204"/>
      <c r="B5" s="204"/>
      <c r="C5" s="204"/>
      <c r="D5" s="204"/>
      <c r="F5" s="204"/>
      <c r="G5" s="205" t="s">
        <v>1</v>
      </c>
      <c r="H5" s="206"/>
      <c r="I5" s="207"/>
    </row>
    <row r="6" spans="1:11" ht="9.75" customHeight="1">
      <c r="A6" s="204"/>
      <c r="B6" s="204"/>
      <c r="C6" s="204"/>
      <c r="D6" s="204"/>
      <c r="E6" s="204"/>
      <c r="F6" s="204"/>
      <c r="G6" s="208"/>
      <c r="H6" s="208"/>
      <c r="I6" s="207"/>
    </row>
    <row r="7" spans="1:11" ht="45.75" customHeight="1">
      <c r="A7" s="1030" t="s">
        <v>85</v>
      </c>
      <c r="B7" s="1043" t="s">
        <v>4</v>
      </c>
      <c r="C7" s="1045" t="s">
        <v>5</v>
      </c>
      <c r="D7" s="1043" t="s">
        <v>6</v>
      </c>
      <c r="E7" s="1043" t="s">
        <v>11</v>
      </c>
      <c r="F7" s="1043" t="s">
        <v>245</v>
      </c>
      <c r="G7" s="633" t="s">
        <v>285</v>
      </c>
      <c r="H7" s="633" t="s">
        <v>325</v>
      </c>
    </row>
    <row r="8" spans="1:11" ht="16.5" customHeight="1">
      <c r="A8" s="1031"/>
      <c r="B8" s="1044"/>
      <c r="C8" s="1046"/>
      <c r="D8" s="1044"/>
      <c r="E8" s="1044"/>
      <c r="F8" s="1044"/>
      <c r="G8" s="209" t="s">
        <v>248</v>
      </c>
      <c r="H8" s="209" t="s">
        <v>248</v>
      </c>
    </row>
    <row r="9" spans="1:11" ht="15">
      <c r="A9" s="210">
        <v>1</v>
      </c>
      <c r="B9" s="210">
        <v>2</v>
      </c>
      <c r="C9" s="210">
        <v>3</v>
      </c>
      <c r="D9" s="210">
        <v>4</v>
      </c>
      <c r="E9" s="210">
        <v>5</v>
      </c>
      <c r="F9" s="210">
        <v>6</v>
      </c>
      <c r="G9" s="210">
        <v>7</v>
      </c>
      <c r="H9" s="210">
        <v>8</v>
      </c>
    </row>
    <row r="10" spans="1:11" ht="15" customHeight="1">
      <c r="A10" s="182">
        <v>1</v>
      </c>
      <c r="B10" s="212" t="s">
        <v>1911</v>
      </c>
      <c r="C10" s="213">
        <v>7132461002</v>
      </c>
      <c r="D10" s="182" t="s">
        <v>30</v>
      </c>
      <c r="E10" s="119">
        <v>2680.96</v>
      </c>
      <c r="F10" s="182">
        <v>120</v>
      </c>
      <c r="G10" s="119">
        <f>E10*F10</f>
        <v>321715.20000000001</v>
      </c>
      <c r="H10" s="119">
        <f>E10*F10</f>
        <v>321715.20000000001</v>
      </c>
      <c r="I10" s="851" t="s">
        <v>68</v>
      </c>
    </row>
    <row r="11" spans="1:11" ht="15" customHeight="1">
      <c r="A11" s="211">
        <v>2</v>
      </c>
      <c r="B11" s="220" t="s">
        <v>249</v>
      </c>
      <c r="C11" s="213">
        <v>7132461005</v>
      </c>
      <c r="D11" s="182" t="s">
        <v>15</v>
      </c>
      <c r="E11" s="119">
        <f>VLOOKUP(C11,'SOR RATE'!A:D,4,0)</f>
        <v>538.30999999999995</v>
      </c>
      <c r="F11" s="182">
        <v>20</v>
      </c>
      <c r="G11" s="119">
        <f>E11*F11</f>
        <v>10766.199999999999</v>
      </c>
      <c r="H11" s="119">
        <f>E11*F11</f>
        <v>10766.199999999999</v>
      </c>
      <c r="I11" s="214"/>
    </row>
    <row r="12" spans="1:11" ht="15" customHeight="1">
      <c r="A12" s="211">
        <v>3</v>
      </c>
      <c r="B12" s="215" t="s">
        <v>326</v>
      </c>
      <c r="C12" s="213">
        <v>7130310075</v>
      </c>
      <c r="D12" s="182" t="s">
        <v>30</v>
      </c>
      <c r="E12" s="119">
        <f>VLOOKUP(C12,'SOR RATE'!A:D,4,0)/1000</f>
        <v>2520.6448100000002</v>
      </c>
      <c r="F12" s="182">
        <v>180</v>
      </c>
      <c r="G12" s="119">
        <f>E12*F12</f>
        <v>453716.06580000004</v>
      </c>
      <c r="H12" s="119"/>
      <c r="I12" s="178"/>
    </row>
    <row r="13" spans="1:11" ht="15" customHeight="1">
      <c r="A13" s="211">
        <v>4</v>
      </c>
      <c r="B13" s="215" t="s">
        <v>250</v>
      </c>
      <c r="C13" s="213">
        <v>7130310020</v>
      </c>
      <c r="D13" s="182" t="s">
        <v>30</v>
      </c>
      <c r="E13" s="119">
        <f>VLOOKUP(C13,'SOR RATE'!A:D,4,0)/1000</f>
        <v>2754.5957799999996</v>
      </c>
      <c r="F13" s="182">
        <v>190</v>
      </c>
      <c r="G13" s="119"/>
      <c r="H13" s="119">
        <f>E13*F13</f>
        <v>523373.19819999993</v>
      </c>
      <c r="I13" s="217"/>
    </row>
    <row r="14" spans="1:11" ht="15.75" customHeight="1">
      <c r="A14" s="182">
        <v>5</v>
      </c>
      <c r="B14" s="212" t="s">
        <v>327</v>
      </c>
      <c r="C14" s="218">
        <v>7130352037</v>
      </c>
      <c r="D14" s="182" t="s">
        <v>54</v>
      </c>
      <c r="E14" s="119">
        <f>VLOOKUP(C14,'SOR RATE'!A:D,4,0)</f>
        <v>29702.53</v>
      </c>
      <c r="F14" s="182">
        <v>4</v>
      </c>
      <c r="G14" s="119">
        <f>E14*F14</f>
        <v>118810.12</v>
      </c>
      <c r="H14" s="119"/>
      <c r="I14" s="178"/>
    </row>
    <row r="15" spans="1:11" ht="15.75" customHeight="1">
      <c r="A15" s="182">
        <v>6</v>
      </c>
      <c r="B15" s="212" t="s">
        <v>251</v>
      </c>
      <c r="C15" s="218">
        <v>7130352010</v>
      </c>
      <c r="D15" s="182" t="s">
        <v>54</v>
      </c>
      <c r="E15" s="119">
        <f>VLOOKUP(C15,'SOR RATE'!A:D,4,0)</f>
        <v>44057.82</v>
      </c>
      <c r="F15" s="182">
        <v>4</v>
      </c>
      <c r="G15" s="119"/>
      <c r="H15" s="119">
        <f t="shared" ref="H15:H24" si="0">E15*F15</f>
        <v>176231.28</v>
      </c>
      <c r="I15" s="217"/>
    </row>
    <row r="16" spans="1:11" ht="16.5" customHeight="1">
      <c r="A16" s="182">
        <v>7</v>
      </c>
      <c r="B16" s="212" t="s">
        <v>252</v>
      </c>
      <c r="C16" s="218">
        <v>7130640027</v>
      </c>
      <c r="D16" s="182" t="s">
        <v>253</v>
      </c>
      <c r="E16" s="119">
        <f>VLOOKUP(C16,'SOR RATE'!A:D,4,0)</f>
        <v>1267.25</v>
      </c>
      <c r="F16" s="182">
        <v>24</v>
      </c>
      <c r="G16" s="119">
        <f t="shared" ref="G16:G24" si="1">E16*F16</f>
        <v>30414</v>
      </c>
      <c r="H16" s="119">
        <f t="shared" si="0"/>
        <v>30414</v>
      </c>
      <c r="I16" s="185"/>
    </row>
    <row r="17" spans="1:10" ht="48.75" customHeight="1">
      <c r="A17" s="182">
        <v>8</v>
      </c>
      <c r="B17" s="212" t="s">
        <v>254</v>
      </c>
      <c r="C17" s="182"/>
      <c r="D17" s="182" t="s">
        <v>96</v>
      </c>
      <c r="E17" s="119">
        <v>1500</v>
      </c>
      <c r="F17" s="182">
        <v>4</v>
      </c>
      <c r="G17" s="119">
        <f t="shared" si="1"/>
        <v>6000</v>
      </c>
      <c r="H17" s="119">
        <f t="shared" si="0"/>
        <v>6000</v>
      </c>
      <c r="I17" s="221"/>
      <c r="J17" s="222"/>
    </row>
    <row r="18" spans="1:10" ht="15.75" customHeight="1">
      <c r="A18" s="211">
        <v>9</v>
      </c>
      <c r="B18" s="220" t="s">
        <v>255</v>
      </c>
      <c r="C18" s="182">
        <v>7130600173</v>
      </c>
      <c r="D18" s="182" t="s">
        <v>256</v>
      </c>
      <c r="E18" s="119">
        <f>VLOOKUP(C18,'SOR RATE'!A:D,4,0)/1000</f>
        <v>56.683730000000004</v>
      </c>
      <c r="F18" s="182">
        <v>100</v>
      </c>
      <c r="G18" s="119">
        <f t="shared" si="1"/>
        <v>5668.3730000000005</v>
      </c>
      <c r="H18" s="119">
        <f t="shared" si="0"/>
        <v>5668.3730000000005</v>
      </c>
      <c r="I18" s="221"/>
      <c r="J18" s="221"/>
    </row>
    <row r="19" spans="1:10" ht="44.25" customHeight="1">
      <c r="A19" s="211">
        <v>10</v>
      </c>
      <c r="B19" s="212" t="s">
        <v>257</v>
      </c>
      <c r="C19" s="218"/>
      <c r="D19" s="182" t="s">
        <v>15</v>
      </c>
      <c r="E19" s="119">
        <v>556</v>
      </c>
      <c r="F19" s="182">
        <v>4</v>
      </c>
      <c r="G19" s="119">
        <f t="shared" si="1"/>
        <v>2224</v>
      </c>
      <c r="H19" s="119">
        <f t="shared" si="0"/>
        <v>2224</v>
      </c>
      <c r="I19" s="334"/>
      <c r="J19" s="221"/>
    </row>
    <row r="20" spans="1:10" ht="15" customHeight="1">
      <c r="A20" s="211">
        <v>11</v>
      </c>
      <c r="B20" s="225" t="s">
        <v>258</v>
      </c>
      <c r="C20" s="182">
        <v>7130201343</v>
      </c>
      <c r="D20" s="182" t="s">
        <v>15</v>
      </c>
      <c r="E20" s="119">
        <f>VLOOKUP(C20,'SOR RATE'!A:D,4,0)</f>
        <v>34.5</v>
      </c>
      <c r="F20" s="182">
        <f>4*20</f>
        <v>80</v>
      </c>
      <c r="G20" s="119">
        <f t="shared" si="1"/>
        <v>2760</v>
      </c>
      <c r="H20" s="119">
        <f t="shared" si="0"/>
        <v>2760</v>
      </c>
      <c r="I20" s="221"/>
      <c r="J20" s="221"/>
    </row>
    <row r="21" spans="1:10" ht="15.75" customHeight="1">
      <c r="A21" s="182">
        <v>12</v>
      </c>
      <c r="B21" s="225" t="s">
        <v>259</v>
      </c>
      <c r="C21" s="182">
        <v>7132498006</v>
      </c>
      <c r="D21" s="182" t="s">
        <v>67</v>
      </c>
      <c r="E21" s="119">
        <f>VLOOKUP(C21,'SOR RATE'!A:D,4,0)</f>
        <v>905.36</v>
      </c>
      <c r="F21" s="182">
        <f>0.06*20</f>
        <v>1.2</v>
      </c>
      <c r="G21" s="119">
        <f t="shared" si="1"/>
        <v>1086.432</v>
      </c>
      <c r="H21" s="119">
        <f t="shared" si="0"/>
        <v>1086.432</v>
      </c>
      <c r="I21" s="221"/>
      <c r="J21" s="221"/>
    </row>
    <row r="22" spans="1:10" ht="15.75" customHeight="1">
      <c r="A22" s="182">
        <v>13</v>
      </c>
      <c r="B22" s="225" t="s">
        <v>260</v>
      </c>
      <c r="C22" s="226">
        <v>7130840021</v>
      </c>
      <c r="D22" s="227" t="s">
        <v>100</v>
      </c>
      <c r="E22" s="119">
        <f>VLOOKUP(C22,'SOR RATE'!A:D,4,0)</f>
        <v>4094.6</v>
      </c>
      <c r="F22" s="182">
        <v>6</v>
      </c>
      <c r="G22" s="119">
        <f t="shared" si="1"/>
        <v>24567.599999999999</v>
      </c>
      <c r="H22" s="119">
        <f t="shared" si="0"/>
        <v>24567.599999999999</v>
      </c>
      <c r="I22" s="221"/>
      <c r="J22" s="221"/>
    </row>
    <row r="23" spans="1:10" ht="17.25" customHeight="1">
      <c r="A23" s="182">
        <v>14</v>
      </c>
      <c r="B23" s="225" t="s">
        <v>261</v>
      </c>
      <c r="C23" s="226">
        <v>7130830060</v>
      </c>
      <c r="D23" s="227" t="s">
        <v>30</v>
      </c>
      <c r="E23" s="119">
        <f>VLOOKUP(C23,'SOR RATE'!A:D,4,0)/1000</f>
        <v>67.059229999999999</v>
      </c>
      <c r="F23" s="182">
        <v>18</v>
      </c>
      <c r="G23" s="119">
        <f t="shared" si="1"/>
        <v>1207.0661399999999</v>
      </c>
      <c r="H23" s="119">
        <f t="shared" si="0"/>
        <v>1207.0661399999999</v>
      </c>
      <c r="I23" s="221"/>
      <c r="J23" s="221"/>
    </row>
    <row r="24" spans="1:10" ht="20.25" customHeight="1">
      <c r="A24" s="182">
        <v>15</v>
      </c>
      <c r="B24" s="225" t="s">
        <v>262</v>
      </c>
      <c r="C24" s="226">
        <v>7130830585</v>
      </c>
      <c r="D24" s="227" t="s">
        <v>96</v>
      </c>
      <c r="E24" s="119">
        <f>VLOOKUP(C24,'SOR RATE'!A:D,4,0)</f>
        <v>326.89999999999998</v>
      </c>
      <c r="F24" s="182">
        <v>6</v>
      </c>
      <c r="G24" s="119">
        <f t="shared" si="1"/>
        <v>1961.3999999999999</v>
      </c>
      <c r="H24" s="119">
        <f t="shared" si="0"/>
        <v>1961.3999999999999</v>
      </c>
      <c r="I24" s="221"/>
      <c r="J24" s="221"/>
    </row>
    <row r="25" spans="1:10" ht="16.5" customHeight="1">
      <c r="A25" s="182">
        <v>16</v>
      </c>
      <c r="B25" s="212" t="s">
        <v>263</v>
      </c>
      <c r="C25" s="182">
        <v>7130830586</v>
      </c>
      <c r="D25" s="227" t="s">
        <v>96</v>
      </c>
      <c r="E25" s="119">
        <f>VLOOKUP(C25,'SOR RATE'!A:D,4,0)</f>
        <v>261.23</v>
      </c>
      <c r="F25" s="182">
        <v>6</v>
      </c>
      <c r="G25" s="119">
        <f>F25*E25</f>
        <v>1567.38</v>
      </c>
      <c r="H25" s="119">
        <f>F25*E25</f>
        <v>1567.38</v>
      </c>
      <c r="I25" s="221"/>
      <c r="J25" s="221"/>
    </row>
    <row r="26" spans="1:10" ht="16.5" customHeight="1">
      <c r="A26" s="182">
        <v>17</v>
      </c>
      <c r="B26" s="212" t="s">
        <v>264</v>
      </c>
      <c r="C26" s="181">
        <v>7130830603</v>
      </c>
      <c r="D26" s="227" t="s">
        <v>96</v>
      </c>
      <c r="E26" s="119">
        <f>VLOOKUP(C26,'SOR RATE'!A:D,4,0)</f>
        <v>394.69</v>
      </c>
      <c r="F26" s="182">
        <v>4</v>
      </c>
      <c r="G26" s="119">
        <f>F26*E26</f>
        <v>1578.76</v>
      </c>
      <c r="H26" s="119">
        <f>F26*E26</f>
        <v>1578.76</v>
      </c>
      <c r="I26" s="221"/>
      <c r="J26" s="221"/>
    </row>
    <row r="27" spans="1:10" ht="16.5" customHeight="1">
      <c r="A27" s="182">
        <v>18</v>
      </c>
      <c r="B27" s="212" t="s">
        <v>265</v>
      </c>
      <c r="C27" s="181">
        <v>7132498054</v>
      </c>
      <c r="D27" s="227" t="s">
        <v>96</v>
      </c>
      <c r="E27" s="119">
        <f>VLOOKUP(C27,'SOR RATE'!A:D,4,0)</f>
        <v>5.93</v>
      </c>
      <c r="F27" s="182">
        <v>128</v>
      </c>
      <c r="G27" s="119">
        <f>F27*E27</f>
        <v>759.04</v>
      </c>
      <c r="H27" s="119">
        <f>F27*E27</f>
        <v>759.04</v>
      </c>
      <c r="I27" s="221"/>
      <c r="J27" s="221"/>
    </row>
    <row r="28" spans="1:10" ht="15.75" customHeight="1">
      <c r="A28" s="182">
        <v>19</v>
      </c>
      <c r="B28" s="212" t="s">
        <v>266</v>
      </c>
      <c r="C28" s="182">
        <v>7130200401</v>
      </c>
      <c r="D28" s="182" t="s">
        <v>267</v>
      </c>
      <c r="E28" s="119">
        <f>VLOOKUP(C28,'SOR RATE'!A:D,4,0)</f>
        <v>403.2</v>
      </c>
      <c r="F28" s="182">
        <v>2</v>
      </c>
      <c r="G28" s="119">
        <f>F28*E28</f>
        <v>806.4</v>
      </c>
      <c r="H28" s="119">
        <f>F28*E28</f>
        <v>806.4</v>
      </c>
      <c r="I28" s="221"/>
      <c r="J28" s="221"/>
    </row>
    <row r="29" spans="1:10" ht="33.75" customHeight="1">
      <c r="A29" s="211">
        <v>20</v>
      </c>
      <c r="B29" s="220" t="s">
        <v>1812</v>
      </c>
      <c r="C29" s="182">
        <v>7130642039</v>
      </c>
      <c r="D29" s="182" t="s">
        <v>15</v>
      </c>
      <c r="E29" s="119">
        <f>VLOOKUP(C29,'SOR RATE'!A:D,4,0)</f>
        <v>997.07</v>
      </c>
      <c r="F29" s="182">
        <f>4+6</f>
        <v>10</v>
      </c>
      <c r="G29" s="119">
        <f>E29*F29</f>
        <v>9970.7000000000007</v>
      </c>
      <c r="H29" s="119">
        <f>E29*F29</f>
        <v>9970.7000000000007</v>
      </c>
      <c r="I29" s="222"/>
      <c r="J29" s="221"/>
    </row>
    <row r="30" spans="1:10" ht="45.75" customHeight="1">
      <c r="A30" s="211">
        <v>21</v>
      </c>
      <c r="B30" s="220" t="s">
        <v>328</v>
      </c>
      <c r="C30" s="230"/>
      <c r="D30" s="211" t="s">
        <v>269</v>
      </c>
      <c r="E30" s="231" t="s">
        <v>269</v>
      </c>
      <c r="F30" s="211" t="s">
        <v>269</v>
      </c>
      <c r="G30" s="231">
        <v>25000</v>
      </c>
      <c r="H30" s="231">
        <v>25000</v>
      </c>
      <c r="I30" s="221"/>
      <c r="J30" s="221"/>
    </row>
    <row r="31" spans="1:10" ht="16.5" customHeight="1">
      <c r="A31" s="633">
        <v>22</v>
      </c>
      <c r="B31" s="234" t="s">
        <v>62</v>
      </c>
      <c r="C31" s="235"/>
      <c r="D31" s="236"/>
      <c r="E31" s="233"/>
      <c r="F31" s="233"/>
      <c r="G31" s="237">
        <f>SUM(G10:G30)</f>
        <v>1020578.7369400002</v>
      </c>
      <c r="H31" s="237">
        <f>SUM(H10:H30)</f>
        <v>1147657.0293399997</v>
      </c>
      <c r="I31" s="18"/>
      <c r="J31" s="238"/>
    </row>
    <row r="32" spans="1:10" ht="16.5" customHeight="1">
      <c r="A32" s="633">
        <v>23</v>
      </c>
      <c r="B32" s="234" t="s">
        <v>63</v>
      </c>
      <c r="C32" s="235"/>
      <c r="D32" s="239"/>
      <c r="E32" s="233"/>
      <c r="F32" s="240"/>
      <c r="G32" s="237">
        <f>G31/1.18</f>
        <v>864897.23469491547</v>
      </c>
      <c r="H32" s="237">
        <f>H31/1.18</f>
        <v>972590.70283050823</v>
      </c>
      <c r="I32" s="18"/>
      <c r="J32" s="238"/>
    </row>
    <row r="33" spans="1:12" ht="17.25" customHeight="1">
      <c r="A33" s="182">
        <v>24</v>
      </c>
      <c r="B33" s="241" t="s">
        <v>1821</v>
      </c>
      <c r="C33" s="242"/>
      <c r="D33" s="243"/>
      <c r="E33" s="227">
        <v>7.4999999999999997E-2</v>
      </c>
      <c r="F33" s="244"/>
      <c r="G33" s="245">
        <f>G32*E33</f>
        <v>64867.292602118658</v>
      </c>
      <c r="H33" s="245">
        <f>H32*E33</f>
        <v>72944.302712288118</v>
      </c>
      <c r="I33" s="851" t="s">
        <v>68</v>
      </c>
      <c r="J33" s="18"/>
    </row>
    <row r="34" spans="1:12" ht="18.75" customHeight="1">
      <c r="A34" s="182">
        <v>25</v>
      </c>
      <c r="B34" s="212" t="s">
        <v>270</v>
      </c>
      <c r="C34" s="246"/>
      <c r="D34" s="182" t="s">
        <v>15</v>
      </c>
      <c r="E34" s="247">
        <f>3150*1.037</f>
        <v>3266.5499999999997</v>
      </c>
      <c r="F34" s="227">
        <v>10</v>
      </c>
      <c r="G34" s="119">
        <f>E34*F34</f>
        <v>32665.499999999996</v>
      </c>
      <c r="H34" s="119">
        <f>E34*F34</f>
        <v>32665.499999999996</v>
      </c>
      <c r="I34" s="29"/>
      <c r="J34" s="29"/>
      <c r="K34" s="178"/>
    </row>
    <row r="35" spans="1:12" ht="28.5" customHeight="1">
      <c r="A35" s="182">
        <v>26</v>
      </c>
      <c r="B35" s="212" t="s">
        <v>329</v>
      </c>
      <c r="C35" s="212"/>
      <c r="D35" s="227" t="s">
        <v>30</v>
      </c>
      <c r="E35" s="119"/>
      <c r="F35" s="251">
        <f>60+0.43</f>
        <v>60.43</v>
      </c>
      <c r="G35" s="250">
        <v>168292</v>
      </c>
      <c r="H35" s="245">
        <v>191443</v>
      </c>
      <c r="I35" s="232"/>
      <c r="J35" s="253"/>
    </row>
    <row r="36" spans="1:12" ht="18" customHeight="1">
      <c r="A36" s="182">
        <v>27</v>
      </c>
      <c r="B36" s="617" t="s">
        <v>1816</v>
      </c>
      <c r="C36" s="248"/>
      <c r="D36" s="248"/>
      <c r="E36" s="182"/>
      <c r="F36" s="249"/>
      <c r="G36" s="245"/>
      <c r="H36" s="245"/>
      <c r="I36" s="851" t="s">
        <v>68</v>
      </c>
      <c r="J36" s="178"/>
    </row>
    <row r="37" spans="1:12" s="3" customFormat="1" ht="19.5" customHeight="1">
      <c r="A37" s="286" t="s">
        <v>69</v>
      </c>
      <c r="B37" s="285" t="s">
        <v>1693</v>
      </c>
      <c r="C37" s="614"/>
      <c r="D37" s="615"/>
      <c r="E37" s="289"/>
      <c r="F37" s="289">
        <v>0.02</v>
      </c>
      <c r="G37" s="616">
        <f>G32*F37</f>
        <v>17297.944693898309</v>
      </c>
      <c r="H37" s="616">
        <f>H32*F37</f>
        <v>19451.814056610165</v>
      </c>
      <c r="I37" s="851" t="s">
        <v>1815</v>
      </c>
    </row>
    <row r="38" spans="1:12" s="3" customFormat="1" ht="19.5" customHeight="1">
      <c r="A38" s="286" t="s">
        <v>71</v>
      </c>
      <c r="B38" s="285" t="s">
        <v>1694</v>
      </c>
      <c r="C38" s="286"/>
      <c r="D38" s="287"/>
      <c r="E38" s="292"/>
      <c r="F38" s="292">
        <v>0.03</v>
      </c>
      <c r="G38" s="313">
        <f>G32*F38</f>
        <v>25946.917040847464</v>
      </c>
      <c r="H38" s="616">
        <f>H32*F38</f>
        <v>29177.721084915247</v>
      </c>
      <c r="I38" s="851" t="s">
        <v>1815</v>
      </c>
    </row>
    <row r="39" spans="1:12" s="3" customFormat="1" ht="19.5" customHeight="1">
      <c r="A39" s="286" t="s">
        <v>72</v>
      </c>
      <c r="B39" s="285" t="s">
        <v>1695</v>
      </c>
      <c r="C39" s="286"/>
      <c r="D39" s="287"/>
      <c r="E39" s="292"/>
      <c r="F39" s="292">
        <v>0.04</v>
      </c>
      <c r="G39" s="313">
        <f>G32*F39</f>
        <v>34595.889387796618</v>
      </c>
      <c r="H39" s="616">
        <f>H32*F39</f>
        <v>38903.628113220329</v>
      </c>
      <c r="I39" s="851" t="s">
        <v>1815</v>
      </c>
    </row>
    <row r="40" spans="1:12" ht="32.25" customHeight="1">
      <c r="A40" s="182">
        <v>28</v>
      </c>
      <c r="B40" s="285" t="s">
        <v>1692</v>
      </c>
      <c r="C40" s="248"/>
      <c r="D40" s="248"/>
      <c r="E40" s="249"/>
      <c r="F40" s="249"/>
      <c r="G40" s="245">
        <f>(G32+G33+G34+G35+G37)*0.125</f>
        <v>143502.49649886656</v>
      </c>
      <c r="H40" s="245">
        <f>(H32+H33+H34+H35+H37)*0.125</f>
        <v>161136.91494992582</v>
      </c>
      <c r="I40" s="851" t="s">
        <v>68</v>
      </c>
      <c r="J40" s="178"/>
    </row>
    <row r="41" spans="1:12" ht="18" customHeight="1">
      <c r="A41" s="633">
        <v>29</v>
      </c>
      <c r="B41" s="254" t="s">
        <v>1876</v>
      </c>
      <c r="C41" s="248"/>
      <c r="D41" s="248"/>
      <c r="E41" s="249"/>
      <c r="F41" s="249"/>
      <c r="G41" s="255">
        <f>G32+G33+G34+G35+G37+G40</f>
        <v>1291522.468489799</v>
      </c>
      <c r="H41" s="255">
        <f>H32+H33+H34+H35+H37+H40</f>
        <v>1450232.2345493324</v>
      </c>
      <c r="I41" s="851" t="s">
        <v>68</v>
      </c>
      <c r="J41" s="178"/>
    </row>
    <row r="42" spans="1:12" ht="18" customHeight="1">
      <c r="A42" s="182">
        <v>30</v>
      </c>
      <c r="B42" s="241" t="s">
        <v>1841</v>
      </c>
      <c r="C42" s="248"/>
      <c r="D42" s="248"/>
      <c r="E42" s="182">
        <v>0.09</v>
      </c>
      <c r="F42" s="249"/>
      <c r="G42" s="245">
        <f>G41*E42</f>
        <v>116237.02216408191</v>
      </c>
      <c r="H42" s="245">
        <f>H41*E42</f>
        <v>130520.90110943992</v>
      </c>
      <c r="I42" s="219"/>
      <c r="J42" s="178"/>
    </row>
    <row r="43" spans="1:12" ht="18" customHeight="1">
      <c r="A43" s="182">
        <v>31</v>
      </c>
      <c r="B43" s="241" t="s">
        <v>1842</v>
      </c>
      <c r="C43" s="248"/>
      <c r="D43" s="248"/>
      <c r="E43" s="182">
        <v>0.09</v>
      </c>
      <c r="F43" s="249"/>
      <c r="G43" s="245">
        <f>G41*E43</f>
        <v>116237.02216408191</v>
      </c>
      <c r="H43" s="245">
        <f>H41*E43</f>
        <v>130520.90110943992</v>
      </c>
      <c r="I43" s="185"/>
      <c r="J43" s="178"/>
    </row>
    <row r="44" spans="1:12" ht="19.5" customHeight="1">
      <c r="A44" s="182">
        <v>32</v>
      </c>
      <c r="B44" s="212" t="s">
        <v>330</v>
      </c>
      <c r="C44" s="258">
        <v>0.15</v>
      </c>
      <c r="D44" s="212"/>
      <c r="E44" s="182"/>
      <c r="F44" s="182"/>
      <c r="G44" s="245">
        <f>G41*0.15</f>
        <v>193728.37027346983</v>
      </c>
      <c r="H44" s="245">
        <f>H41*0.15</f>
        <v>217534.83518239987</v>
      </c>
      <c r="I44" s="185"/>
      <c r="K44" s="257"/>
      <c r="L44" s="257"/>
    </row>
    <row r="45" spans="1:12" ht="20.25" customHeight="1">
      <c r="A45" s="182">
        <v>33</v>
      </c>
      <c r="B45" s="241" t="s">
        <v>1877</v>
      </c>
      <c r="C45" s="248"/>
      <c r="D45" s="248"/>
      <c r="E45" s="249"/>
      <c r="F45" s="249"/>
      <c r="G45" s="245">
        <f>G41+G42+G43+G44</f>
        <v>1717724.8830914325</v>
      </c>
      <c r="H45" s="245">
        <f>H41+H42+H43+H44</f>
        <v>1928808.8719506124</v>
      </c>
    </row>
    <row r="46" spans="1:12" ht="19.5" customHeight="1">
      <c r="A46" s="633">
        <v>34</v>
      </c>
      <c r="B46" s="254" t="s">
        <v>79</v>
      </c>
      <c r="C46" s="248"/>
      <c r="D46" s="248"/>
      <c r="E46" s="249"/>
      <c r="F46" s="249"/>
      <c r="G46" s="255">
        <f>ROUND(G45,0)</f>
        <v>1717725</v>
      </c>
      <c r="H46" s="255">
        <f>ROUND(H45,0)</f>
        <v>1928809</v>
      </c>
    </row>
    <row r="47" spans="1:12" ht="12" customHeight="1">
      <c r="A47" s="259"/>
      <c r="B47" s="259"/>
      <c r="C47" s="259"/>
      <c r="D47" s="259"/>
      <c r="E47" s="259"/>
      <c r="F47" s="259"/>
      <c r="G47" s="259"/>
      <c r="H47" s="259"/>
    </row>
    <row r="48" spans="1:12" ht="17.25" customHeight="1">
      <c r="A48" s="259" t="s">
        <v>274</v>
      </c>
      <c r="B48" s="217" t="s">
        <v>275</v>
      </c>
      <c r="C48" s="217"/>
      <c r="D48" s="259"/>
      <c r="E48" s="259"/>
      <c r="F48" s="259"/>
      <c r="G48" s="259"/>
      <c r="H48" s="259"/>
      <c r="I48" s="189"/>
    </row>
    <row r="49" spans="1:9" ht="32.25" customHeight="1">
      <c r="A49" s="259"/>
      <c r="B49" s="1041" t="s">
        <v>331</v>
      </c>
      <c r="C49" s="1041"/>
      <c r="D49" s="1041"/>
      <c r="E49" s="1041"/>
      <c r="F49" s="1041"/>
      <c r="G49" s="256"/>
      <c r="H49" s="256"/>
      <c r="I49" s="189"/>
    </row>
    <row r="50" spans="1:9" ht="32.25" customHeight="1">
      <c r="A50" s="821" t="s">
        <v>276</v>
      </c>
      <c r="B50" s="1041" t="s">
        <v>332</v>
      </c>
      <c r="C50" s="1041"/>
      <c r="D50" s="1041"/>
      <c r="E50" s="1041"/>
      <c r="F50" s="1041"/>
      <c r="G50" s="631"/>
      <c r="H50" s="631"/>
    </row>
    <row r="51" spans="1:9" ht="15">
      <c r="A51" s="972" t="s">
        <v>80</v>
      </c>
      <c r="B51" s="972"/>
      <c r="C51" s="641"/>
      <c r="D51" s="642"/>
      <c r="E51" s="252"/>
      <c r="F51" s="252"/>
      <c r="G51" s="252"/>
      <c r="H51" s="252"/>
    </row>
    <row r="52" spans="1:9" ht="29.25" customHeight="1">
      <c r="A52" s="916">
        <v>1</v>
      </c>
      <c r="B52" s="973" t="s">
        <v>81</v>
      </c>
      <c r="C52" s="973"/>
      <c r="D52" s="973"/>
      <c r="E52" s="973"/>
      <c r="F52" s="973"/>
      <c r="G52" s="973"/>
      <c r="H52" s="973"/>
    </row>
    <row r="53" spans="1:9" ht="14.25">
      <c r="A53" s="641">
        <v>2</v>
      </c>
      <c r="B53" s="966" t="s">
        <v>83</v>
      </c>
      <c r="C53" s="966"/>
      <c r="D53" s="966"/>
      <c r="E53" s="966"/>
      <c r="F53" s="966"/>
      <c r="G53" s="966"/>
      <c r="H53" s="966"/>
    </row>
    <row r="54" spans="1:9" ht="14.25">
      <c r="A54" s="188">
        <v>3</v>
      </c>
      <c r="B54" s="966" t="s">
        <v>1927</v>
      </c>
      <c r="C54" s="966"/>
      <c r="D54" s="966"/>
      <c r="E54" s="966"/>
      <c r="F54" s="966"/>
      <c r="G54" s="966"/>
      <c r="H54" s="966"/>
    </row>
    <row r="55" spans="1:9" ht="14.25">
      <c r="A55" s="259"/>
      <c r="B55" s="219"/>
      <c r="C55" s="259"/>
      <c r="D55" s="259"/>
      <c r="E55" s="259"/>
      <c r="F55" s="259"/>
      <c r="G55" s="259"/>
      <c r="H55" s="259"/>
    </row>
    <row r="56" spans="1:9" ht="14.25">
      <c r="A56" s="259"/>
      <c r="B56" s="219"/>
      <c r="C56" s="259"/>
      <c r="D56" s="259"/>
      <c r="E56" s="259"/>
      <c r="F56" s="259"/>
      <c r="G56" s="259"/>
      <c r="H56" s="259"/>
    </row>
    <row r="57" spans="1:9" ht="14.25">
      <c r="A57" s="259"/>
      <c r="B57" s="219"/>
      <c r="C57" s="259"/>
      <c r="D57" s="259"/>
      <c r="E57" s="259"/>
      <c r="F57" s="259"/>
      <c r="G57" s="259"/>
      <c r="H57" s="259"/>
    </row>
    <row r="58" spans="1:9" ht="14.25">
      <c r="A58" s="259"/>
      <c r="B58" s="219"/>
      <c r="C58" s="259"/>
      <c r="D58" s="259"/>
      <c r="E58" s="259"/>
      <c r="F58" s="259"/>
      <c r="G58" s="259"/>
      <c r="H58" s="259"/>
    </row>
    <row r="59" spans="1:9" ht="14.25">
      <c r="A59" s="259"/>
      <c r="B59" s="219"/>
      <c r="C59" s="259"/>
      <c r="D59" s="259"/>
      <c r="E59" s="259"/>
      <c r="F59" s="259"/>
      <c r="G59" s="259"/>
      <c r="H59" s="259"/>
    </row>
    <row r="60" spans="1:9" ht="14.25">
      <c r="A60" s="259"/>
      <c r="B60" s="219"/>
      <c r="C60" s="259"/>
      <c r="D60" s="259"/>
      <c r="E60" s="259"/>
      <c r="F60" s="259"/>
      <c r="G60" s="259"/>
      <c r="H60" s="259"/>
    </row>
    <row r="61" spans="1:9" ht="14.25">
      <c r="A61" s="259"/>
      <c r="B61" s="219"/>
      <c r="C61" s="259"/>
      <c r="D61" s="259"/>
      <c r="E61" s="259"/>
      <c r="F61" s="259"/>
      <c r="G61" s="259"/>
      <c r="H61" s="259"/>
    </row>
    <row r="62" spans="1:9" ht="14.25">
      <c r="A62" s="259"/>
      <c r="B62" s="219"/>
      <c r="C62" s="259"/>
      <c r="D62" s="259"/>
      <c r="E62" s="259"/>
      <c r="F62" s="259"/>
      <c r="G62" s="259"/>
      <c r="H62" s="259"/>
    </row>
    <row r="63" spans="1:9" ht="14.25">
      <c r="A63" s="259"/>
      <c r="B63" s="219"/>
      <c r="C63" s="259"/>
      <c r="D63" s="259"/>
      <c r="E63" s="259"/>
      <c r="F63" s="259"/>
      <c r="G63" s="259"/>
      <c r="H63" s="259"/>
    </row>
    <row r="64" spans="1:9" ht="14.25">
      <c r="A64" s="259"/>
      <c r="B64" s="219"/>
      <c r="C64" s="259"/>
      <c r="D64" s="259"/>
      <c r="E64" s="259"/>
      <c r="F64" s="259"/>
      <c r="G64" s="259"/>
      <c r="H64" s="259"/>
    </row>
    <row r="65" spans="1:9" ht="14.25">
      <c r="A65" s="259"/>
      <c r="B65" s="219"/>
      <c r="C65" s="259"/>
      <c r="D65" s="259"/>
      <c r="E65" s="259"/>
      <c r="F65" s="259"/>
      <c r="G65" s="259"/>
      <c r="H65" s="259"/>
    </row>
    <row r="66" spans="1:9" ht="14.25">
      <c r="A66" s="259"/>
      <c r="B66" s="259"/>
      <c r="C66" s="259"/>
      <c r="D66" s="259"/>
      <c r="E66" s="259"/>
      <c r="F66" s="259"/>
      <c r="G66" s="259"/>
      <c r="H66" s="259"/>
    </row>
    <row r="67" spans="1:9" ht="14.25">
      <c r="A67" s="259"/>
      <c r="B67" s="259"/>
      <c r="C67" s="259"/>
      <c r="D67" s="259"/>
      <c r="E67" s="259"/>
      <c r="F67" s="259"/>
      <c r="G67" s="259"/>
      <c r="H67" s="259"/>
    </row>
    <row r="68" spans="1:9" ht="14.25">
      <c r="A68" s="259"/>
      <c r="B68" s="822"/>
      <c r="C68" s="822"/>
      <c r="D68" s="822"/>
      <c r="E68" s="822"/>
      <c r="F68" s="822"/>
      <c r="G68" s="822"/>
      <c r="H68" s="822"/>
    </row>
    <row r="69" spans="1:9" ht="14.25">
      <c r="A69" s="259"/>
      <c r="B69" s="822"/>
      <c r="C69" s="822"/>
      <c r="D69" s="822"/>
      <c r="E69" s="822"/>
      <c r="F69" s="822"/>
      <c r="G69" s="822"/>
      <c r="H69" s="822"/>
    </row>
    <row r="70" spans="1:9" ht="15">
      <c r="A70" s="259"/>
      <c r="B70" s="262"/>
      <c r="C70" s="262"/>
      <c r="D70" s="262"/>
      <c r="E70" s="262"/>
      <c r="F70" s="262"/>
      <c r="G70" s="259"/>
      <c r="H70" s="259"/>
    </row>
    <row r="71" spans="1:9" ht="13.5" customHeight="1">
      <c r="A71" s="259"/>
      <c r="B71" s="822"/>
      <c r="C71" s="822"/>
      <c r="D71" s="822"/>
      <c r="E71" s="822"/>
      <c r="F71" s="822"/>
      <c r="G71" s="822"/>
      <c r="H71" s="822"/>
    </row>
    <row r="72" spans="1:9" s="263" customFormat="1">
      <c r="B72" s="221"/>
      <c r="C72" s="221"/>
      <c r="D72" s="221"/>
      <c r="E72" s="221"/>
      <c r="F72" s="221"/>
      <c r="G72" s="221"/>
      <c r="H72" s="221"/>
    </row>
    <row r="73" spans="1:9" ht="15.75">
      <c r="A73" s="264"/>
      <c r="B73" s="221"/>
      <c r="C73" s="221"/>
      <c r="D73" s="221"/>
      <c r="E73" s="221"/>
      <c r="F73" s="221"/>
      <c r="G73" s="221"/>
      <c r="H73" s="221"/>
    </row>
    <row r="74" spans="1:9" ht="15.75">
      <c r="A74" s="265"/>
      <c r="B74" s="221"/>
      <c r="C74" s="221"/>
      <c r="D74" s="221"/>
      <c r="E74" s="221"/>
      <c r="F74" s="221"/>
      <c r="G74" s="221"/>
      <c r="H74" s="221"/>
    </row>
    <row r="75" spans="1:9" ht="15.75">
      <c r="A75" s="265"/>
      <c r="B75" s="221"/>
      <c r="C75" s="221"/>
      <c r="D75" s="221"/>
      <c r="E75" s="221"/>
      <c r="F75" s="221"/>
      <c r="G75" s="221"/>
      <c r="H75" s="221"/>
    </row>
    <row r="76" spans="1:9" ht="15.75" customHeight="1">
      <c r="A76" s="200"/>
      <c r="B76" s="221"/>
      <c r="C76" s="221"/>
      <c r="D76" s="221"/>
      <c r="E76" s="221"/>
      <c r="F76" s="221"/>
      <c r="G76" s="221"/>
      <c r="H76" s="221"/>
      <c r="I76" s="178"/>
    </row>
    <row r="77" spans="1:9" ht="16.5" customHeight="1">
      <c r="A77" s="200"/>
      <c r="B77" s="221"/>
      <c r="C77" s="221"/>
      <c r="D77" s="221"/>
      <c r="E77" s="221"/>
      <c r="F77" s="221"/>
      <c r="G77" s="221"/>
      <c r="H77" s="221"/>
    </row>
    <row r="78" spans="1:9" ht="15.75">
      <c r="A78" s="265"/>
      <c r="B78" s="221"/>
      <c r="C78" s="221"/>
      <c r="D78" s="221"/>
      <c r="E78" s="221"/>
      <c r="F78" s="221"/>
      <c r="G78" s="221"/>
      <c r="H78" s="221"/>
    </row>
    <row r="79" spans="1:9" ht="15">
      <c r="A79" s="266"/>
      <c r="B79" s="221"/>
      <c r="C79" s="221"/>
      <c r="D79" s="221"/>
      <c r="E79" s="221"/>
      <c r="F79" s="221"/>
      <c r="G79" s="221"/>
      <c r="H79" s="221"/>
    </row>
    <row r="80" spans="1:9" ht="15">
      <c r="A80" s="266"/>
      <c r="B80" s="221"/>
      <c r="C80" s="221"/>
      <c r="D80" s="221"/>
      <c r="E80" s="221"/>
      <c r="F80" s="221"/>
      <c r="G80" s="221"/>
      <c r="H80" s="221"/>
    </row>
    <row r="81" spans="1:8" ht="15">
      <c r="A81" s="266"/>
      <c r="B81" s="221"/>
      <c r="C81" s="221"/>
      <c r="D81" s="221"/>
      <c r="E81" s="221"/>
      <c r="F81" s="221"/>
      <c r="G81" s="221"/>
      <c r="H81" s="221"/>
    </row>
    <row r="82" spans="1:8" ht="15">
      <c r="A82" s="266"/>
      <c r="B82" s="221"/>
      <c r="C82" s="221"/>
      <c r="D82" s="221"/>
      <c r="E82" s="221"/>
      <c r="F82" s="221"/>
      <c r="G82" s="221"/>
      <c r="H82" s="221"/>
    </row>
    <row r="83" spans="1:8" ht="15.75" customHeight="1">
      <c r="A83" s="266"/>
      <c r="B83" s="221"/>
      <c r="C83" s="221"/>
      <c r="D83" s="221"/>
      <c r="E83" s="221"/>
      <c r="F83" s="221"/>
      <c r="G83" s="221"/>
      <c r="H83" s="221"/>
    </row>
    <row r="84" spans="1:8" ht="15">
      <c r="A84" s="266"/>
      <c r="B84" s="221"/>
      <c r="C84" s="221"/>
      <c r="D84" s="221"/>
      <c r="E84" s="221"/>
      <c r="F84" s="221"/>
      <c r="G84" s="221"/>
      <c r="H84" s="221"/>
    </row>
    <row r="85" spans="1:8" ht="15">
      <c r="A85" s="266"/>
      <c r="B85" s="221"/>
      <c r="C85" s="221"/>
      <c r="D85" s="221"/>
      <c r="E85" s="221"/>
      <c r="F85" s="221"/>
      <c r="G85" s="221"/>
      <c r="H85" s="221"/>
    </row>
    <row r="86" spans="1:8" ht="15">
      <c r="A86" s="266"/>
      <c r="B86" s="221"/>
      <c r="C86" s="221"/>
      <c r="D86" s="221"/>
      <c r="E86" s="221"/>
      <c r="F86" s="221"/>
      <c r="G86" s="221"/>
      <c r="H86" s="221"/>
    </row>
    <row r="87" spans="1:8" ht="15">
      <c r="A87" s="266"/>
      <c r="B87" s="221"/>
      <c r="C87" s="221"/>
      <c r="D87" s="221"/>
      <c r="E87" s="221"/>
      <c r="F87" s="221"/>
      <c r="G87" s="221"/>
      <c r="H87" s="221"/>
    </row>
    <row r="88" spans="1:8" ht="15">
      <c r="A88" s="267"/>
      <c r="B88" s="221"/>
      <c r="C88" s="221"/>
      <c r="D88" s="221"/>
      <c r="E88" s="221"/>
      <c r="F88" s="221"/>
      <c r="G88" s="221"/>
      <c r="H88" s="221"/>
    </row>
    <row r="89" spans="1:8" ht="15">
      <c r="A89" s="267"/>
      <c r="B89" s="221"/>
      <c r="C89" s="221"/>
      <c r="D89" s="221"/>
      <c r="E89" s="221"/>
      <c r="F89" s="221"/>
      <c r="G89" s="221"/>
      <c r="H89" s="221"/>
    </row>
    <row r="90" spans="1:8" ht="15">
      <c r="A90" s="268"/>
      <c r="B90" s="221"/>
      <c r="C90" s="221"/>
      <c r="D90" s="221"/>
      <c r="E90" s="221"/>
      <c r="F90" s="221"/>
      <c r="G90" s="221"/>
      <c r="H90" s="221"/>
    </row>
    <row r="91" spans="1:8" ht="15">
      <c r="A91" s="268"/>
      <c r="B91" s="221"/>
      <c r="C91" s="221"/>
      <c r="D91" s="221"/>
      <c r="E91" s="221"/>
      <c r="F91" s="221"/>
      <c r="G91" s="221"/>
      <c r="H91" s="221"/>
    </row>
    <row r="92" spans="1:8" ht="15">
      <c r="A92" s="268"/>
      <c r="B92" s="221"/>
      <c r="C92" s="221"/>
      <c r="D92" s="221"/>
      <c r="E92" s="221"/>
      <c r="F92" s="221"/>
      <c r="G92" s="221"/>
      <c r="H92" s="221"/>
    </row>
    <row r="93" spans="1:8" ht="15">
      <c r="A93" s="268"/>
      <c r="B93" s="221"/>
      <c r="C93" s="221"/>
      <c r="D93" s="221"/>
      <c r="E93" s="221"/>
      <c r="F93" s="221"/>
      <c r="G93" s="221"/>
      <c r="H93" s="221"/>
    </row>
    <row r="94" spans="1:8" ht="15.75" customHeight="1">
      <c r="A94" s="269"/>
      <c r="B94" s="221"/>
      <c r="C94" s="221"/>
      <c r="D94" s="221"/>
      <c r="E94" s="221"/>
      <c r="F94" s="221"/>
      <c r="G94" s="221"/>
      <c r="H94" s="221"/>
    </row>
    <row r="95" spans="1:8" ht="15" customHeight="1">
      <c r="A95" s="1059"/>
      <c r="B95" s="221"/>
      <c r="C95" s="221"/>
      <c r="D95" s="221"/>
      <c r="E95" s="221"/>
      <c r="F95" s="221"/>
      <c r="G95" s="221"/>
      <c r="H95" s="221"/>
    </row>
    <row r="96" spans="1:8" ht="15" customHeight="1">
      <c r="A96" s="1059"/>
      <c r="B96" s="221"/>
      <c r="C96" s="221"/>
      <c r="D96" s="221"/>
      <c r="E96" s="221"/>
      <c r="F96" s="221"/>
      <c r="G96" s="221"/>
      <c r="H96" s="221"/>
    </row>
    <row r="97" spans="1:8" ht="15" customHeight="1">
      <c r="A97" s="1059"/>
      <c r="B97" s="221"/>
      <c r="C97" s="221"/>
      <c r="D97" s="221"/>
      <c r="E97" s="221"/>
      <c r="F97" s="221"/>
      <c r="G97" s="221"/>
      <c r="H97" s="221"/>
    </row>
    <row r="98" spans="1:8" ht="15" customHeight="1">
      <c r="A98" s="1059"/>
      <c r="B98" s="221"/>
      <c r="C98" s="221"/>
      <c r="D98" s="221"/>
      <c r="E98" s="221"/>
      <c r="F98" s="221"/>
      <c r="G98" s="221"/>
      <c r="H98" s="221"/>
    </row>
    <row r="99" spans="1:8" ht="15" customHeight="1">
      <c r="A99" s="1059"/>
      <c r="B99" s="221"/>
      <c r="C99" s="221"/>
      <c r="D99" s="221"/>
      <c r="E99" s="221"/>
      <c r="F99" s="221"/>
      <c r="G99" s="221"/>
      <c r="H99" s="221"/>
    </row>
    <row r="100" spans="1:8" ht="15">
      <c r="A100" s="270"/>
      <c r="B100" s="221"/>
      <c r="C100" s="221"/>
      <c r="D100" s="221"/>
      <c r="E100" s="221"/>
      <c r="F100" s="221"/>
      <c r="G100" s="221"/>
      <c r="H100" s="221"/>
    </row>
    <row r="101" spans="1:8" ht="15">
      <c r="A101" s="270"/>
      <c r="B101" s="221"/>
      <c r="C101" s="221"/>
      <c r="D101" s="221"/>
      <c r="E101" s="221"/>
      <c r="F101" s="221"/>
      <c r="G101" s="221"/>
      <c r="H101" s="221"/>
    </row>
    <row r="102" spans="1:8" ht="15.75" customHeight="1">
      <c r="A102" s="270"/>
      <c r="B102" s="221"/>
      <c r="C102" s="221"/>
      <c r="D102" s="221"/>
      <c r="E102" s="221"/>
      <c r="F102" s="221"/>
      <c r="G102" s="221"/>
      <c r="H102" s="221"/>
    </row>
    <row r="103" spans="1:8" ht="15">
      <c r="A103" s="270"/>
      <c r="B103" s="221"/>
      <c r="C103" s="221"/>
      <c r="D103" s="221"/>
      <c r="E103" s="221"/>
      <c r="F103" s="221"/>
      <c r="G103" s="221"/>
      <c r="H103" s="221"/>
    </row>
    <row r="104" spans="1:8" ht="15.75" customHeight="1">
      <c r="A104" s="270"/>
      <c r="B104" s="221"/>
      <c r="C104" s="221"/>
      <c r="D104" s="221"/>
      <c r="E104" s="221"/>
      <c r="F104" s="221"/>
      <c r="G104" s="221"/>
      <c r="H104" s="221"/>
    </row>
    <row r="105" spans="1:8" ht="30.75" customHeight="1">
      <c r="A105" s="271"/>
      <c r="B105" s="221"/>
      <c r="C105" s="221"/>
      <c r="D105" s="221"/>
      <c r="E105" s="221"/>
      <c r="F105" s="221"/>
      <c r="G105" s="221"/>
      <c r="H105" s="221"/>
    </row>
    <row r="106" spans="1:8" ht="15">
      <c r="A106" s="272"/>
      <c r="B106" s="221"/>
      <c r="C106" s="221"/>
      <c r="D106" s="221"/>
      <c r="E106" s="221"/>
      <c r="F106" s="221"/>
      <c r="G106" s="221"/>
      <c r="H106" s="221"/>
    </row>
    <row r="107" spans="1:8" ht="15">
      <c r="A107" s="272"/>
      <c r="B107" s="221"/>
      <c r="C107" s="221"/>
      <c r="D107" s="221"/>
      <c r="E107" s="221"/>
      <c r="F107" s="221"/>
      <c r="G107" s="221"/>
      <c r="H107" s="221"/>
    </row>
  </sheetData>
  <mergeCells count="15">
    <mergeCell ref="B49:F49"/>
    <mergeCell ref="B50:F50"/>
    <mergeCell ref="A95:A99"/>
    <mergeCell ref="B1:E1"/>
    <mergeCell ref="B3:G3"/>
    <mergeCell ref="A7:A8"/>
    <mergeCell ref="B7:B8"/>
    <mergeCell ref="C7:C8"/>
    <mergeCell ref="D7:D8"/>
    <mergeCell ref="E7:E8"/>
    <mergeCell ref="F7:F8"/>
    <mergeCell ref="A51:B51"/>
    <mergeCell ref="B52:H52"/>
    <mergeCell ref="B53:H53"/>
    <mergeCell ref="B54:H54"/>
  </mergeCells>
  <conditionalFormatting sqref="B31">
    <cfRule type="cellIs" dxfId="3" priority="2" stopIfTrue="1" operator="equal">
      <formula>"?"</formula>
    </cfRule>
  </conditionalFormatting>
  <conditionalFormatting sqref="B32">
    <cfRule type="cellIs" dxfId="2" priority="1" stopIfTrue="1" operator="equal">
      <formula>"?"</formula>
    </cfRule>
  </conditionalFormatting>
  <pageMargins left="0.11811023622047245" right="0.11811023622047245" top="0.15748031496062992" bottom="0.15748031496062992" header="0.31496062992125984" footer="0.31496062992125984"/>
  <pageSetup scale="8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workbookViewId="0">
      <pane xSplit="3" ySplit="9" topLeftCell="D10" activePane="bottomRight" state="frozen"/>
      <selection pane="topRight" activeCell="D1" sqref="D1"/>
      <selection pane="bottomLeft" activeCell="A10" sqref="A10"/>
      <selection pane="bottomRight" activeCell="B7" sqref="B7:B8"/>
    </sheetView>
  </sheetViews>
  <sheetFormatPr defaultRowHeight="15"/>
  <cols>
    <col min="1" max="1" width="4.85546875" style="338" customWidth="1"/>
    <col min="2" max="2" width="72.42578125" style="338" customWidth="1"/>
    <col min="3" max="3" width="21.140625" style="338" customWidth="1"/>
    <col min="4" max="4" width="6.7109375" style="338" customWidth="1"/>
    <col min="5" max="5" width="10.7109375" style="338" customWidth="1"/>
    <col min="6" max="6" width="7.140625" style="338" customWidth="1"/>
    <col min="7" max="7" width="13.7109375" style="338" customWidth="1"/>
    <col min="8" max="8" width="13.85546875" style="338" customWidth="1"/>
    <col min="9" max="9" width="20.7109375" style="338" customWidth="1"/>
    <col min="10" max="10" width="9.140625" style="338"/>
    <col min="11" max="11" width="15.5703125" style="338" customWidth="1"/>
    <col min="12" max="256" width="9.140625" style="338"/>
    <col min="257" max="257" width="4.85546875" style="338" customWidth="1"/>
    <col min="258" max="258" width="72.42578125" style="338" customWidth="1"/>
    <col min="259" max="259" width="13.85546875" style="338" customWidth="1"/>
    <col min="260" max="260" width="6.7109375" style="338" customWidth="1"/>
    <col min="261" max="261" width="10.7109375" style="338" customWidth="1"/>
    <col min="262" max="262" width="7.140625" style="338" customWidth="1"/>
    <col min="263" max="263" width="13.7109375" style="338" customWidth="1"/>
    <col min="264" max="264" width="13.85546875" style="338" customWidth="1"/>
    <col min="265" max="265" width="20.7109375" style="338" customWidth="1"/>
    <col min="266" max="266" width="9.140625" style="338"/>
    <col min="267" max="267" width="15.5703125" style="338" customWidth="1"/>
    <col min="268" max="512" width="9.140625" style="338"/>
    <col min="513" max="513" width="4.85546875" style="338" customWidth="1"/>
    <col min="514" max="514" width="72.42578125" style="338" customWidth="1"/>
    <col min="515" max="515" width="13.85546875" style="338" customWidth="1"/>
    <col min="516" max="516" width="6.7109375" style="338" customWidth="1"/>
    <col min="517" max="517" width="10.7109375" style="338" customWidth="1"/>
    <col min="518" max="518" width="7.140625" style="338" customWidth="1"/>
    <col min="519" max="519" width="13.7109375" style="338" customWidth="1"/>
    <col min="520" max="520" width="13.85546875" style="338" customWidth="1"/>
    <col min="521" max="521" width="20.7109375" style="338" customWidth="1"/>
    <col min="522" max="522" width="9.140625" style="338"/>
    <col min="523" max="523" width="15.5703125" style="338" customWidth="1"/>
    <col min="524" max="768" width="9.140625" style="338"/>
    <col min="769" max="769" width="4.85546875" style="338" customWidth="1"/>
    <col min="770" max="770" width="72.42578125" style="338" customWidth="1"/>
    <col min="771" max="771" width="13.85546875" style="338" customWidth="1"/>
    <col min="772" max="772" width="6.7109375" style="338" customWidth="1"/>
    <col min="773" max="773" width="10.7109375" style="338" customWidth="1"/>
    <col min="774" max="774" width="7.140625" style="338" customWidth="1"/>
    <col min="775" max="775" width="13.7109375" style="338" customWidth="1"/>
    <col min="776" max="776" width="13.85546875" style="338" customWidth="1"/>
    <col min="777" max="777" width="20.7109375" style="338" customWidth="1"/>
    <col min="778" max="778" width="9.140625" style="338"/>
    <col min="779" max="779" width="15.5703125" style="338" customWidth="1"/>
    <col min="780" max="1024" width="9.140625" style="338"/>
    <col min="1025" max="1025" width="4.85546875" style="338" customWidth="1"/>
    <col min="1026" max="1026" width="72.42578125" style="338" customWidth="1"/>
    <col min="1027" max="1027" width="13.85546875" style="338" customWidth="1"/>
    <col min="1028" max="1028" width="6.7109375" style="338" customWidth="1"/>
    <col min="1029" max="1029" width="10.7109375" style="338" customWidth="1"/>
    <col min="1030" max="1030" width="7.140625" style="338" customWidth="1"/>
    <col min="1031" max="1031" width="13.7109375" style="338" customWidth="1"/>
    <col min="1032" max="1032" width="13.85546875" style="338" customWidth="1"/>
    <col min="1033" max="1033" width="20.7109375" style="338" customWidth="1"/>
    <col min="1034" max="1034" width="9.140625" style="338"/>
    <col min="1035" max="1035" width="15.5703125" style="338" customWidth="1"/>
    <col min="1036" max="1280" width="9.140625" style="338"/>
    <col min="1281" max="1281" width="4.85546875" style="338" customWidth="1"/>
    <col min="1282" max="1282" width="72.42578125" style="338" customWidth="1"/>
    <col min="1283" max="1283" width="13.85546875" style="338" customWidth="1"/>
    <col min="1284" max="1284" width="6.7109375" style="338" customWidth="1"/>
    <col min="1285" max="1285" width="10.7109375" style="338" customWidth="1"/>
    <col min="1286" max="1286" width="7.140625" style="338" customWidth="1"/>
    <col min="1287" max="1287" width="13.7109375" style="338" customWidth="1"/>
    <col min="1288" max="1288" width="13.85546875" style="338" customWidth="1"/>
    <col min="1289" max="1289" width="20.7109375" style="338" customWidth="1"/>
    <col min="1290" max="1290" width="9.140625" style="338"/>
    <col min="1291" max="1291" width="15.5703125" style="338" customWidth="1"/>
    <col min="1292" max="1536" width="9.140625" style="338"/>
    <col min="1537" max="1537" width="4.85546875" style="338" customWidth="1"/>
    <col min="1538" max="1538" width="72.42578125" style="338" customWidth="1"/>
    <col min="1539" max="1539" width="13.85546875" style="338" customWidth="1"/>
    <col min="1540" max="1540" width="6.7109375" style="338" customWidth="1"/>
    <col min="1541" max="1541" width="10.7109375" style="338" customWidth="1"/>
    <col min="1542" max="1542" width="7.140625" style="338" customWidth="1"/>
    <col min="1543" max="1543" width="13.7109375" style="338" customWidth="1"/>
    <col min="1544" max="1544" width="13.85546875" style="338" customWidth="1"/>
    <col min="1545" max="1545" width="20.7109375" style="338" customWidth="1"/>
    <col min="1546" max="1546" width="9.140625" style="338"/>
    <col min="1547" max="1547" width="15.5703125" style="338" customWidth="1"/>
    <col min="1548" max="1792" width="9.140625" style="338"/>
    <col min="1793" max="1793" width="4.85546875" style="338" customWidth="1"/>
    <col min="1794" max="1794" width="72.42578125" style="338" customWidth="1"/>
    <col min="1795" max="1795" width="13.85546875" style="338" customWidth="1"/>
    <col min="1796" max="1796" width="6.7109375" style="338" customWidth="1"/>
    <col min="1797" max="1797" width="10.7109375" style="338" customWidth="1"/>
    <col min="1798" max="1798" width="7.140625" style="338" customWidth="1"/>
    <col min="1799" max="1799" width="13.7109375" style="338" customWidth="1"/>
    <col min="1800" max="1800" width="13.85546875" style="338" customWidth="1"/>
    <col min="1801" max="1801" width="20.7109375" style="338" customWidth="1"/>
    <col min="1802" max="1802" width="9.140625" style="338"/>
    <col min="1803" max="1803" width="15.5703125" style="338" customWidth="1"/>
    <col min="1804" max="2048" width="9.140625" style="338"/>
    <col min="2049" max="2049" width="4.85546875" style="338" customWidth="1"/>
    <col min="2050" max="2050" width="72.42578125" style="338" customWidth="1"/>
    <col min="2051" max="2051" width="13.85546875" style="338" customWidth="1"/>
    <col min="2052" max="2052" width="6.7109375" style="338" customWidth="1"/>
    <col min="2053" max="2053" width="10.7109375" style="338" customWidth="1"/>
    <col min="2054" max="2054" width="7.140625" style="338" customWidth="1"/>
    <col min="2055" max="2055" width="13.7109375" style="338" customWidth="1"/>
    <col min="2056" max="2056" width="13.85546875" style="338" customWidth="1"/>
    <col min="2057" max="2057" width="20.7109375" style="338" customWidth="1"/>
    <col min="2058" max="2058" width="9.140625" style="338"/>
    <col min="2059" max="2059" width="15.5703125" style="338" customWidth="1"/>
    <col min="2060" max="2304" width="9.140625" style="338"/>
    <col min="2305" max="2305" width="4.85546875" style="338" customWidth="1"/>
    <col min="2306" max="2306" width="72.42578125" style="338" customWidth="1"/>
    <col min="2307" max="2307" width="13.85546875" style="338" customWidth="1"/>
    <col min="2308" max="2308" width="6.7109375" style="338" customWidth="1"/>
    <col min="2309" max="2309" width="10.7109375" style="338" customWidth="1"/>
    <col min="2310" max="2310" width="7.140625" style="338" customWidth="1"/>
    <col min="2311" max="2311" width="13.7109375" style="338" customWidth="1"/>
    <col min="2312" max="2312" width="13.85546875" style="338" customWidth="1"/>
    <col min="2313" max="2313" width="20.7109375" style="338" customWidth="1"/>
    <col min="2314" max="2314" width="9.140625" style="338"/>
    <col min="2315" max="2315" width="15.5703125" style="338" customWidth="1"/>
    <col min="2316" max="2560" width="9.140625" style="338"/>
    <col min="2561" max="2561" width="4.85546875" style="338" customWidth="1"/>
    <col min="2562" max="2562" width="72.42578125" style="338" customWidth="1"/>
    <col min="2563" max="2563" width="13.85546875" style="338" customWidth="1"/>
    <col min="2564" max="2564" width="6.7109375" style="338" customWidth="1"/>
    <col min="2565" max="2565" width="10.7109375" style="338" customWidth="1"/>
    <col min="2566" max="2566" width="7.140625" style="338" customWidth="1"/>
    <col min="2567" max="2567" width="13.7109375" style="338" customWidth="1"/>
    <col min="2568" max="2568" width="13.85546875" style="338" customWidth="1"/>
    <col min="2569" max="2569" width="20.7109375" style="338" customWidth="1"/>
    <col min="2570" max="2570" width="9.140625" style="338"/>
    <col min="2571" max="2571" width="15.5703125" style="338" customWidth="1"/>
    <col min="2572" max="2816" width="9.140625" style="338"/>
    <col min="2817" max="2817" width="4.85546875" style="338" customWidth="1"/>
    <col min="2818" max="2818" width="72.42578125" style="338" customWidth="1"/>
    <col min="2819" max="2819" width="13.85546875" style="338" customWidth="1"/>
    <col min="2820" max="2820" width="6.7109375" style="338" customWidth="1"/>
    <col min="2821" max="2821" width="10.7109375" style="338" customWidth="1"/>
    <col min="2822" max="2822" width="7.140625" style="338" customWidth="1"/>
    <col min="2823" max="2823" width="13.7109375" style="338" customWidth="1"/>
    <col min="2824" max="2824" width="13.85546875" style="338" customWidth="1"/>
    <col min="2825" max="2825" width="20.7109375" style="338" customWidth="1"/>
    <col min="2826" max="2826" width="9.140625" style="338"/>
    <col min="2827" max="2827" width="15.5703125" style="338" customWidth="1"/>
    <col min="2828" max="3072" width="9.140625" style="338"/>
    <col min="3073" max="3073" width="4.85546875" style="338" customWidth="1"/>
    <col min="3074" max="3074" width="72.42578125" style="338" customWidth="1"/>
    <col min="3075" max="3075" width="13.85546875" style="338" customWidth="1"/>
    <col min="3076" max="3076" width="6.7109375" style="338" customWidth="1"/>
    <col min="3077" max="3077" width="10.7109375" style="338" customWidth="1"/>
    <col min="3078" max="3078" width="7.140625" style="338" customWidth="1"/>
    <col min="3079" max="3079" width="13.7109375" style="338" customWidth="1"/>
    <col min="3080" max="3080" width="13.85546875" style="338" customWidth="1"/>
    <col min="3081" max="3081" width="20.7109375" style="338" customWidth="1"/>
    <col min="3082" max="3082" width="9.140625" style="338"/>
    <col min="3083" max="3083" width="15.5703125" style="338" customWidth="1"/>
    <col min="3084" max="3328" width="9.140625" style="338"/>
    <col min="3329" max="3329" width="4.85546875" style="338" customWidth="1"/>
    <col min="3330" max="3330" width="72.42578125" style="338" customWidth="1"/>
    <col min="3331" max="3331" width="13.85546875" style="338" customWidth="1"/>
    <col min="3332" max="3332" width="6.7109375" style="338" customWidth="1"/>
    <col min="3333" max="3333" width="10.7109375" style="338" customWidth="1"/>
    <col min="3334" max="3334" width="7.140625" style="338" customWidth="1"/>
    <col min="3335" max="3335" width="13.7109375" style="338" customWidth="1"/>
    <col min="3336" max="3336" width="13.85546875" style="338" customWidth="1"/>
    <col min="3337" max="3337" width="20.7109375" style="338" customWidth="1"/>
    <col min="3338" max="3338" width="9.140625" style="338"/>
    <col min="3339" max="3339" width="15.5703125" style="338" customWidth="1"/>
    <col min="3340" max="3584" width="9.140625" style="338"/>
    <col min="3585" max="3585" width="4.85546875" style="338" customWidth="1"/>
    <col min="3586" max="3586" width="72.42578125" style="338" customWidth="1"/>
    <col min="3587" max="3587" width="13.85546875" style="338" customWidth="1"/>
    <col min="3588" max="3588" width="6.7109375" style="338" customWidth="1"/>
    <col min="3589" max="3589" width="10.7109375" style="338" customWidth="1"/>
    <col min="3590" max="3590" width="7.140625" style="338" customWidth="1"/>
    <col min="3591" max="3591" width="13.7109375" style="338" customWidth="1"/>
    <col min="3592" max="3592" width="13.85546875" style="338" customWidth="1"/>
    <col min="3593" max="3593" width="20.7109375" style="338" customWidth="1"/>
    <col min="3594" max="3594" width="9.140625" style="338"/>
    <col min="3595" max="3595" width="15.5703125" style="338" customWidth="1"/>
    <col min="3596" max="3840" width="9.140625" style="338"/>
    <col min="3841" max="3841" width="4.85546875" style="338" customWidth="1"/>
    <col min="3842" max="3842" width="72.42578125" style="338" customWidth="1"/>
    <col min="3843" max="3843" width="13.85546875" style="338" customWidth="1"/>
    <col min="3844" max="3844" width="6.7109375" style="338" customWidth="1"/>
    <col min="3845" max="3845" width="10.7109375" style="338" customWidth="1"/>
    <col min="3846" max="3846" width="7.140625" style="338" customWidth="1"/>
    <col min="3847" max="3847" width="13.7109375" style="338" customWidth="1"/>
    <col min="3848" max="3848" width="13.85546875" style="338" customWidth="1"/>
    <col min="3849" max="3849" width="20.7109375" style="338" customWidth="1"/>
    <col min="3850" max="3850" width="9.140625" style="338"/>
    <col min="3851" max="3851" width="15.5703125" style="338" customWidth="1"/>
    <col min="3852" max="4096" width="9.140625" style="338"/>
    <col min="4097" max="4097" width="4.85546875" style="338" customWidth="1"/>
    <col min="4098" max="4098" width="72.42578125" style="338" customWidth="1"/>
    <col min="4099" max="4099" width="13.85546875" style="338" customWidth="1"/>
    <col min="4100" max="4100" width="6.7109375" style="338" customWidth="1"/>
    <col min="4101" max="4101" width="10.7109375" style="338" customWidth="1"/>
    <col min="4102" max="4102" width="7.140625" style="338" customWidth="1"/>
    <col min="4103" max="4103" width="13.7109375" style="338" customWidth="1"/>
    <col min="4104" max="4104" width="13.85546875" style="338" customWidth="1"/>
    <col min="4105" max="4105" width="20.7109375" style="338" customWidth="1"/>
    <col min="4106" max="4106" width="9.140625" style="338"/>
    <col min="4107" max="4107" width="15.5703125" style="338" customWidth="1"/>
    <col min="4108" max="4352" width="9.140625" style="338"/>
    <col min="4353" max="4353" width="4.85546875" style="338" customWidth="1"/>
    <col min="4354" max="4354" width="72.42578125" style="338" customWidth="1"/>
    <col min="4355" max="4355" width="13.85546875" style="338" customWidth="1"/>
    <col min="4356" max="4356" width="6.7109375" style="338" customWidth="1"/>
    <col min="4357" max="4357" width="10.7109375" style="338" customWidth="1"/>
    <col min="4358" max="4358" width="7.140625" style="338" customWidth="1"/>
    <col min="4359" max="4359" width="13.7109375" style="338" customWidth="1"/>
    <col min="4360" max="4360" width="13.85546875" style="338" customWidth="1"/>
    <col min="4361" max="4361" width="20.7109375" style="338" customWidth="1"/>
    <col min="4362" max="4362" width="9.140625" style="338"/>
    <col min="4363" max="4363" width="15.5703125" style="338" customWidth="1"/>
    <col min="4364" max="4608" width="9.140625" style="338"/>
    <col min="4609" max="4609" width="4.85546875" style="338" customWidth="1"/>
    <col min="4610" max="4610" width="72.42578125" style="338" customWidth="1"/>
    <col min="4611" max="4611" width="13.85546875" style="338" customWidth="1"/>
    <col min="4612" max="4612" width="6.7109375" style="338" customWidth="1"/>
    <col min="4613" max="4613" width="10.7109375" style="338" customWidth="1"/>
    <col min="4614" max="4614" width="7.140625" style="338" customWidth="1"/>
    <col min="4615" max="4615" width="13.7109375" style="338" customWidth="1"/>
    <col min="4616" max="4616" width="13.85546875" style="338" customWidth="1"/>
    <col min="4617" max="4617" width="20.7109375" style="338" customWidth="1"/>
    <col min="4618" max="4618" width="9.140625" style="338"/>
    <col min="4619" max="4619" width="15.5703125" style="338" customWidth="1"/>
    <col min="4620" max="4864" width="9.140625" style="338"/>
    <col min="4865" max="4865" width="4.85546875" style="338" customWidth="1"/>
    <col min="4866" max="4866" width="72.42578125" style="338" customWidth="1"/>
    <col min="4867" max="4867" width="13.85546875" style="338" customWidth="1"/>
    <col min="4868" max="4868" width="6.7109375" style="338" customWidth="1"/>
    <col min="4869" max="4869" width="10.7109375" style="338" customWidth="1"/>
    <col min="4870" max="4870" width="7.140625" style="338" customWidth="1"/>
    <col min="4871" max="4871" width="13.7109375" style="338" customWidth="1"/>
    <col min="4872" max="4872" width="13.85546875" style="338" customWidth="1"/>
    <col min="4873" max="4873" width="20.7109375" style="338" customWidth="1"/>
    <col min="4874" max="4874" width="9.140625" style="338"/>
    <col min="4875" max="4875" width="15.5703125" style="338" customWidth="1"/>
    <col min="4876" max="5120" width="9.140625" style="338"/>
    <col min="5121" max="5121" width="4.85546875" style="338" customWidth="1"/>
    <col min="5122" max="5122" width="72.42578125" style="338" customWidth="1"/>
    <col min="5123" max="5123" width="13.85546875" style="338" customWidth="1"/>
    <col min="5124" max="5124" width="6.7109375" style="338" customWidth="1"/>
    <col min="5125" max="5125" width="10.7109375" style="338" customWidth="1"/>
    <col min="5126" max="5126" width="7.140625" style="338" customWidth="1"/>
    <col min="5127" max="5127" width="13.7109375" style="338" customWidth="1"/>
    <col min="5128" max="5128" width="13.85546875" style="338" customWidth="1"/>
    <col min="5129" max="5129" width="20.7109375" style="338" customWidth="1"/>
    <col min="5130" max="5130" width="9.140625" style="338"/>
    <col min="5131" max="5131" width="15.5703125" style="338" customWidth="1"/>
    <col min="5132" max="5376" width="9.140625" style="338"/>
    <col min="5377" max="5377" width="4.85546875" style="338" customWidth="1"/>
    <col min="5378" max="5378" width="72.42578125" style="338" customWidth="1"/>
    <col min="5379" max="5379" width="13.85546875" style="338" customWidth="1"/>
    <col min="5380" max="5380" width="6.7109375" style="338" customWidth="1"/>
    <col min="5381" max="5381" width="10.7109375" style="338" customWidth="1"/>
    <col min="5382" max="5382" width="7.140625" style="338" customWidth="1"/>
    <col min="5383" max="5383" width="13.7109375" style="338" customWidth="1"/>
    <col min="5384" max="5384" width="13.85546875" style="338" customWidth="1"/>
    <col min="5385" max="5385" width="20.7109375" style="338" customWidth="1"/>
    <col min="5386" max="5386" width="9.140625" style="338"/>
    <col min="5387" max="5387" width="15.5703125" style="338" customWidth="1"/>
    <col min="5388" max="5632" width="9.140625" style="338"/>
    <col min="5633" max="5633" width="4.85546875" style="338" customWidth="1"/>
    <col min="5634" max="5634" width="72.42578125" style="338" customWidth="1"/>
    <col min="5635" max="5635" width="13.85546875" style="338" customWidth="1"/>
    <col min="5636" max="5636" width="6.7109375" style="338" customWidth="1"/>
    <col min="5637" max="5637" width="10.7109375" style="338" customWidth="1"/>
    <col min="5638" max="5638" width="7.140625" style="338" customWidth="1"/>
    <col min="5639" max="5639" width="13.7109375" style="338" customWidth="1"/>
    <col min="5640" max="5640" width="13.85546875" style="338" customWidth="1"/>
    <col min="5641" max="5641" width="20.7109375" style="338" customWidth="1"/>
    <col min="5642" max="5642" width="9.140625" style="338"/>
    <col min="5643" max="5643" width="15.5703125" style="338" customWidth="1"/>
    <col min="5644" max="5888" width="9.140625" style="338"/>
    <col min="5889" max="5889" width="4.85546875" style="338" customWidth="1"/>
    <col min="5890" max="5890" width="72.42578125" style="338" customWidth="1"/>
    <col min="5891" max="5891" width="13.85546875" style="338" customWidth="1"/>
    <col min="5892" max="5892" width="6.7109375" style="338" customWidth="1"/>
    <col min="5893" max="5893" width="10.7109375" style="338" customWidth="1"/>
    <col min="5894" max="5894" width="7.140625" style="338" customWidth="1"/>
    <col min="5895" max="5895" width="13.7109375" style="338" customWidth="1"/>
    <col min="5896" max="5896" width="13.85546875" style="338" customWidth="1"/>
    <col min="5897" max="5897" width="20.7109375" style="338" customWidth="1"/>
    <col min="5898" max="5898" width="9.140625" style="338"/>
    <col min="5899" max="5899" width="15.5703125" style="338" customWidth="1"/>
    <col min="5900" max="6144" width="9.140625" style="338"/>
    <col min="6145" max="6145" width="4.85546875" style="338" customWidth="1"/>
    <col min="6146" max="6146" width="72.42578125" style="338" customWidth="1"/>
    <col min="6147" max="6147" width="13.85546875" style="338" customWidth="1"/>
    <col min="6148" max="6148" width="6.7109375" style="338" customWidth="1"/>
    <col min="6149" max="6149" width="10.7109375" style="338" customWidth="1"/>
    <col min="6150" max="6150" width="7.140625" style="338" customWidth="1"/>
    <col min="6151" max="6151" width="13.7109375" style="338" customWidth="1"/>
    <col min="6152" max="6152" width="13.85546875" style="338" customWidth="1"/>
    <col min="6153" max="6153" width="20.7109375" style="338" customWidth="1"/>
    <col min="6154" max="6154" width="9.140625" style="338"/>
    <col min="6155" max="6155" width="15.5703125" style="338" customWidth="1"/>
    <col min="6156" max="6400" width="9.140625" style="338"/>
    <col min="6401" max="6401" width="4.85546875" style="338" customWidth="1"/>
    <col min="6402" max="6402" width="72.42578125" style="338" customWidth="1"/>
    <col min="6403" max="6403" width="13.85546875" style="338" customWidth="1"/>
    <col min="6404" max="6404" width="6.7109375" style="338" customWidth="1"/>
    <col min="6405" max="6405" width="10.7109375" style="338" customWidth="1"/>
    <col min="6406" max="6406" width="7.140625" style="338" customWidth="1"/>
    <col min="6407" max="6407" width="13.7109375" style="338" customWidth="1"/>
    <col min="6408" max="6408" width="13.85546875" style="338" customWidth="1"/>
    <col min="6409" max="6409" width="20.7109375" style="338" customWidth="1"/>
    <col min="6410" max="6410" width="9.140625" style="338"/>
    <col min="6411" max="6411" width="15.5703125" style="338" customWidth="1"/>
    <col min="6412" max="6656" width="9.140625" style="338"/>
    <col min="6657" max="6657" width="4.85546875" style="338" customWidth="1"/>
    <col min="6658" max="6658" width="72.42578125" style="338" customWidth="1"/>
    <col min="6659" max="6659" width="13.85546875" style="338" customWidth="1"/>
    <col min="6660" max="6660" width="6.7109375" style="338" customWidth="1"/>
    <col min="6661" max="6661" width="10.7109375" style="338" customWidth="1"/>
    <col min="6662" max="6662" width="7.140625" style="338" customWidth="1"/>
    <col min="6663" max="6663" width="13.7109375" style="338" customWidth="1"/>
    <col min="6664" max="6664" width="13.85546875" style="338" customWidth="1"/>
    <col min="6665" max="6665" width="20.7109375" style="338" customWidth="1"/>
    <col min="6666" max="6666" width="9.140625" style="338"/>
    <col min="6667" max="6667" width="15.5703125" style="338" customWidth="1"/>
    <col min="6668" max="6912" width="9.140625" style="338"/>
    <col min="6913" max="6913" width="4.85546875" style="338" customWidth="1"/>
    <col min="6914" max="6914" width="72.42578125" style="338" customWidth="1"/>
    <col min="6915" max="6915" width="13.85546875" style="338" customWidth="1"/>
    <col min="6916" max="6916" width="6.7109375" style="338" customWidth="1"/>
    <col min="6917" max="6917" width="10.7109375" style="338" customWidth="1"/>
    <col min="6918" max="6918" width="7.140625" style="338" customWidth="1"/>
    <col min="6919" max="6919" width="13.7109375" style="338" customWidth="1"/>
    <col min="6920" max="6920" width="13.85546875" style="338" customWidth="1"/>
    <col min="6921" max="6921" width="20.7109375" style="338" customWidth="1"/>
    <col min="6922" max="6922" width="9.140625" style="338"/>
    <col min="6923" max="6923" width="15.5703125" style="338" customWidth="1"/>
    <col min="6924" max="7168" width="9.140625" style="338"/>
    <col min="7169" max="7169" width="4.85546875" style="338" customWidth="1"/>
    <col min="7170" max="7170" width="72.42578125" style="338" customWidth="1"/>
    <col min="7171" max="7171" width="13.85546875" style="338" customWidth="1"/>
    <col min="7172" max="7172" width="6.7109375" style="338" customWidth="1"/>
    <col min="7173" max="7173" width="10.7109375" style="338" customWidth="1"/>
    <col min="7174" max="7174" width="7.140625" style="338" customWidth="1"/>
    <col min="7175" max="7175" width="13.7109375" style="338" customWidth="1"/>
    <col min="7176" max="7176" width="13.85546875" style="338" customWidth="1"/>
    <col min="7177" max="7177" width="20.7109375" style="338" customWidth="1"/>
    <col min="7178" max="7178" width="9.140625" style="338"/>
    <col min="7179" max="7179" width="15.5703125" style="338" customWidth="1"/>
    <col min="7180" max="7424" width="9.140625" style="338"/>
    <col min="7425" max="7425" width="4.85546875" style="338" customWidth="1"/>
    <col min="7426" max="7426" width="72.42578125" style="338" customWidth="1"/>
    <col min="7427" max="7427" width="13.85546875" style="338" customWidth="1"/>
    <col min="7428" max="7428" width="6.7109375" style="338" customWidth="1"/>
    <col min="7429" max="7429" width="10.7109375" style="338" customWidth="1"/>
    <col min="7430" max="7430" width="7.140625" style="338" customWidth="1"/>
    <col min="7431" max="7431" width="13.7109375" style="338" customWidth="1"/>
    <col min="7432" max="7432" width="13.85546875" style="338" customWidth="1"/>
    <col min="7433" max="7433" width="20.7109375" style="338" customWidth="1"/>
    <col min="7434" max="7434" width="9.140625" style="338"/>
    <col min="7435" max="7435" width="15.5703125" style="338" customWidth="1"/>
    <col min="7436" max="7680" width="9.140625" style="338"/>
    <col min="7681" max="7681" width="4.85546875" style="338" customWidth="1"/>
    <col min="7682" max="7682" width="72.42578125" style="338" customWidth="1"/>
    <col min="7683" max="7683" width="13.85546875" style="338" customWidth="1"/>
    <col min="7684" max="7684" width="6.7109375" style="338" customWidth="1"/>
    <col min="7685" max="7685" width="10.7109375" style="338" customWidth="1"/>
    <col min="7686" max="7686" width="7.140625" style="338" customWidth="1"/>
    <col min="7687" max="7687" width="13.7109375" style="338" customWidth="1"/>
    <col min="7688" max="7688" width="13.85546875" style="338" customWidth="1"/>
    <col min="7689" max="7689" width="20.7109375" style="338" customWidth="1"/>
    <col min="7690" max="7690" width="9.140625" style="338"/>
    <col min="7691" max="7691" width="15.5703125" style="338" customWidth="1"/>
    <col min="7692" max="7936" width="9.140625" style="338"/>
    <col min="7937" max="7937" width="4.85546875" style="338" customWidth="1"/>
    <col min="7938" max="7938" width="72.42578125" style="338" customWidth="1"/>
    <col min="7939" max="7939" width="13.85546875" style="338" customWidth="1"/>
    <col min="7940" max="7940" width="6.7109375" style="338" customWidth="1"/>
    <col min="7941" max="7941" width="10.7109375" style="338" customWidth="1"/>
    <col min="7942" max="7942" width="7.140625" style="338" customWidth="1"/>
    <col min="7943" max="7943" width="13.7109375" style="338" customWidth="1"/>
    <col min="7944" max="7944" width="13.85546875" style="338" customWidth="1"/>
    <col min="7945" max="7945" width="20.7109375" style="338" customWidth="1"/>
    <col min="7946" max="7946" width="9.140625" style="338"/>
    <col min="7947" max="7947" width="15.5703125" style="338" customWidth="1"/>
    <col min="7948" max="8192" width="9.140625" style="338"/>
    <col min="8193" max="8193" width="4.85546875" style="338" customWidth="1"/>
    <col min="8194" max="8194" width="72.42578125" style="338" customWidth="1"/>
    <col min="8195" max="8195" width="13.85546875" style="338" customWidth="1"/>
    <col min="8196" max="8196" width="6.7109375" style="338" customWidth="1"/>
    <col min="8197" max="8197" width="10.7109375" style="338" customWidth="1"/>
    <col min="8198" max="8198" width="7.140625" style="338" customWidth="1"/>
    <col min="8199" max="8199" width="13.7109375" style="338" customWidth="1"/>
    <col min="8200" max="8200" width="13.85546875" style="338" customWidth="1"/>
    <col min="8201" max="8201" width="20.7109375" style="338" customWidth="1"/>
    <col min="8202" max="8202" width="9.140625" style="338"/>
    <col min="8203" max="8203" width="15.5703125" style="338" customWidth="1"/>
    <col min="8204" max="8448" width="9.140625" style="338"/>
    <col min="8449" max="8449" width="4.85546875" style="338" customWidth="1"/>
    <col min="8450" max="8450" width="72.42578125" style="338" customWidth="1"/>
    <col min="8451" max="8451" width="13.85546875" style="338" customWidth="1"/>
    <col min="8452" max="8452" width="6.7109375" style="338" customWidth="1"/>
    <col min="8453" max="8453" width="10.7109375" style="338" customWidth="1"/>
    <col min="8454" max="8454" width="7.140625" style="338" customWidth="1"/>
    <col min="8455" max="8455" width="13.7109375" style="338" customWidth="1"/>
    <col min="8456" max="8456" width="13.85546875" style="338" customWidth="1"/>
    <col min="8457" max="8457" width="20.7109375" style="338" customWidth="1"/>
    <col min="8458" max="8458" width="9.140625" style="338"/>
    <col min="8459" max="8459" width="15.5703125" style="338" customWidth="1"/>
    <col min="8460" max="8704" width="9.140625" style="338"/>
    <col min="8705" max="8705" width="4.85546875" style="338" customWidth="1"/>
    <col min="8706" max="8706" width="72.42578125" style="338" customWidth="1"/>
    <col min="8707" max="8707" width="13.85546875" style="338" customWidth="1"/>
    <col min="8708" max="8708" width="6.7109375" style="338" customWidth="1"/>
    <col min="8709" max="8709" width="10.7109375" style="338" customWidth="1"/>
    <col min="8710" max="8710" width="7.140625" style="338" customWidth="1"/>
    <col min="8711" max="8711" width="13.7109375" style="338" customWidth="1"/>
    <col min="8712" max="8712" width="13.85546875" style="338" customWidth="1"/>
    <col min="8713" max="8713" width="20.7109375" style="338" customWidth="1"/>
    <col min="8714" max="8714" width="9.140625" style="338"/>
    <col min="8715" max="8715" width="15.5703125" style="338" customWidth="1"/>
    <col min="8716" max="8960" width="9.140625" style="338"/>
    <col min="8961" max="8961" width="4.85546875" style="338" customWidth="1"/>
    <col min="8962" max="8962" width="72.42578125" style="338" customWidth="1"/>
    <col min="8963" max="8963" width="13.85546875" style="338" customWidth="1"/>
    <col min="8964" max="8964" width="6.7109375" style="338" customWidth="1"/>
    <col min="8965" max="8965" width="10.7109375" style="338" customWidth="1"/>
    <col min="8966" max="8966" width="7.140625" style="338" customWidth="1"/>
    <col min="8967" max="8967" width="13.7109375" style="338" customWidth="1"/>
    <col min="8968" max="8968" width="13.85546875" style="338" customWidth="1"/>
    <col min="8969" max="8969" width="20.7109375" style="338" customWidth="1"/>
    <col min="8970" max="8970" width="9.140625" style="338"/>
    <col min="8971" max="8971" width="15.5703125" style="338" customWidth="1"/>
    <col min="8972" max="9216" width="9.140625" style="338"/>
    <col min="9217" max="9217" width="4.85546875" style="338" customWidth="1"/>
    <col min="9218" max="9218" width="72.42578125" style="338" customWidth="1"/>
    <col min="9219" max="9219" width="13.85546875" style="338" customWidth="1"/>
    <col min="9220" max="9220" width="6.7109375" style="338" customWidth="1"/>
    <col min="9221" max="9221" width="10.7109375" style="338" customWidth="1"/>
    <col min="9222" max="9222" width="7.140625" style="338" customWidth="1"/>
    <col min="9223" max="9223" width="13.7109375" style="338" customWidth="1"/>
    <col min="9224" max="9224" width="13.85546875" style="338" customWidth="1"/>
    <col min="9225" max="9225" width="20.7109375" style="338" customWidth="1"/>
    <col min="9226" max="9226" width="9.140625" style="338"/>
    <col min="9227" max="9227" width="15.5703125" style="338" customWidth="1"/>
    <col min="9228" max="9472" width="9.140625" style="338"/>
    <col min="9473" max="9473" width="4.85546875" style="338" customWidth="1"/>
    <col min="9474" max="9474" width="72.42578125" style="338" customWidth="1"/>
    <col min="9475" max="9475" width="13.85546875" style="338" customWidth="1"/>
    <col min="9476" max="9476" width="6.7109375" style="338" customWidth="1"/>
    <col min="9477" max="9477" width="10.7109375" style="338" customWidth="1"/>
    <col min="9478" max="9478" width="7.140625" style="338" customWidth="1"/>
    <col min="9479" max="9479" width="13.7109375" style="338" customWidth="1"/>
    <col min="9480" max="9480" width="13.85546875" style="338" customWidth="1"/>
    <col min="9481" max="9481" width="20.7109375" style="338" customWidth="1"/>
    <col min="9482" max="9482" width="9.140625" style="338"/>
    <col min="9483" max="9483" width="15.5703125" style="338" customWidth="1"/>
    <col min="9484" max="9728" width="9.140625" style="338"/>
    <col min="9729" max="9729" width="4.85546875" style="338" customWidth="1"/>
    <col min="9730" max="9730" width="72.42578125" style="338" customWidth="1"/>
    <col min="9731" max="9731" width="13.85546875" style="338" customWidth="1"/>
    <col min="9732" max="9732" width="6.7109375" style="338" customWidth="1"/>
    <col min="9733" max="9733" width="10.7109375" style="338" customWidth="1"/>
    <col min="9734" max="9734" width="7.140625" style="338" customWidth="1"/>
    <col min="9735" max="9735" width="13.7109375" style="338" customWidth="1"/>
    <col min="9736" max="9736" width="13.85546875" style="338" customWidth="1"/>
    <col min="9737" max="9737" width="20.7109375" style="338" customWidth="1"/>
    <col min="9738" max="9738" width="9.140625" style="338"/>
    <col min="9739" max="9739" width="15.5703125" style="338" customWidth="1"/>
    <col min="9740" max="9984" width="9.140625" style="338"/>
    <col min="9985" max="9985" width="4.85546875" style="338" customWidth="1"/>
    <col min="9986" max="9986" width="72.42578125" style="338" customWidth="1"/>
    <col min="9987" max="9987" width="13.85546875" style="338" customWidth="1"/>
    <col min="9988" max="9988" width="6.7109375" style="338" customWidth="1"/>
    <col min="9989" max="9989" width="10.7109375" style="338" customWidth="1"/>
    <col min="9990" max="9990" width="7.140625" style="338" customWidth="1"/>
    <col min="9991" max="9991" width="13.7109375" style="338" customWidth="1"/>
    <col min="9992" max="9992" width="13.85546875" style="338" customWidth="1"/>
    <col min="9993" max="9993" width="20.7109375" style="338" customWidth="1"/>
    <col min="9994" max="9994" width="9.140625" style="338"/>
    <col min="9995" max="9995" width="15.5703125" style="338" customWidth="1"/>
    <col min="9996" max="10240" width="9.140625" style="338"/>
    <col min="10241" max="10241" width="4.85546875" style="338" customWidth="1"/>
    <col min="10242" max="10242" width="72.42578125" style="338" customWidth="1"/>
    <col min="10243" max="10243" width="13.85546875" style="338" customWidth="1"/>
    <col min="10244" max="10244" width="6.7109375" style="338" customWidth="1"/>
    <col min="10245" max="10245" width="10.7109375" style="338" customWidth="1"/>
    <col min="10246" max="10246" width="7.140625" style="338" customWidth="1"/>
    <col min="10247" max="10247" width="13.7109375" style="338" customWidth="1"/>
    <col min="10248" max="10248" width="13.85546875" style="338" customWidth="1"/>
    <col min="10249" max="10249" width="20.7109375" style="338" customWidth="1"/>
    <col min="10250" max="10250" width="9.140625" style="338"/>
    <col min="10251" max="10251" width="15.5703125" style="338" customWidth="1"/>
    <col min="10252" max="10496" width="9.140625" style="338"/>
    <col min="10497" max="10497" width="4.85546875" style="338" customWidth="1"/>
    <col min="10498" max="10498" width="72.42578125" style="338" customWidth="1"/>
    <col min="10499" max="10499" width="13.85546875" style="338" customWidth="1"/>
    <col min="10500" max="10500" width="6.7109375" style="338" customWidth="1"/>
    <col min="10501" max="10501" width="10.7109375" style="338" customWidth="1"/>
    <col min="10502" max="10502" width="7.140625" style="338" customWidth="1"/>
    <col min="10503" max="10503" width="13.7109375" style="338" customWidth="1"/>
    <col min="10504" max="10504" width="13.85546875" style="338" customWidth="1"/>
    <col min="10505" max="10505" width="20.7109375" style="338" customWidth="1"/>
    <col min="10506" max="10506" width="9.140625" style="338"/>
    <col min="10507" max="10507" width="15.5703125" style="338" customWidth="1"/>
    <col min="10508" max="10752" width="9.140625" style="338"/>
    <col min="10753" max="10753" width="4.85546875" style="338" customWidth="1"/>
    <col min="10754" max="10754" width="72.42578125" style="338" customWidth="1"/>
    <col min="10755" max="10755" width="13.85546875" style="338" customWidth="1"/>
    <col min="10756" max="10756" width="6.7109375" style="338" customWidth="1"/>
    <col min="10757" max="10757" width="10.7109375" style="338" customWidth="1"/>
    <col min="10758" max="10758" width="7.140625" style="338" customWidth="1"/>
    <col min="10759" max="10759" width="13.7109375" style="338" customWidth="1"/>
    <col min="10760" max="10760" width="13.85546875" style="338" customWidth="1"/>
    <col min="10761" max="10761" width="20.7109375" style="338" customWidth="1"/>
    <col min="10762" max="10762" width="9.140625" style="338"/>
    <col min="10763" max="10763" width="15.5703125" style="338" customWidth="1"/>
    <col min="10764" max="11008" width="9.140625" style="338"/>
    <col min="11009" max="11009" width="4.85546875" style="338" customWidth="1"/>
    <col min="11010" max="11010" width="72.42578125" style="338" customWidth="1"/>
    <col min="11011" max="11011" width="13.85546875" style="338" customWidth="1"/>
    <col min="11012" max="11012" width="6.7109375" style="338" customWidth="1"/>
    <col min="11013" max="11013" width="10.7109375" style="338" customWidth="1"/>
    <col min="11014" max="11014" width="7.140625" style="338" customWidth="1"/>
    <col min="11015" max="11015" width="13.7109375" style="338" customWidth="1"/>
    <col min="11016" max="11016" width="13.85546875" style="338" customWidth="1"/>
    <col min="11017" max="11017" width="20.7109375" style="338" customWidth="1"/>
    <col min="11018" max="11018" width="9.140625" style="338"/>
    <col min="11019" max="11019" width="15.5703125" style="338" customWidth="1"/>
    <col min="11020" max="11264" width="9.140625" style="338"/>
    <col min="11265" max="11265" width="4.85546875" style="338" customWidth="1"/>
    <col min="11266" max="11266" width="72.42578125" style="338" customWidth="1"/>
    <col min="11267" max="11267" width="13.85546875" style="338" customWidth="1"/>
    <col min="11268" max="11268" width="6.7109375" style="338" customWidth="1"/>
    <col min="11269" max="11269" width="10.7109375" style="338" customWidth="1"/>
    <col min="11270" max="11270" width="7.140625" style="338" customWidth="1"/>
    <col min="11271" max="11271" width="13.7109375" style="338" customWidth="1"/>
    <col min="11272" max="11272" width="13.85546875" style="338" customWidth="1"/>
    <col min="11273" max="11273" width="20.7109375" style="338" customWidth="1"/>
    <col min="11274" max="11274" width="9.140625" style="338"/>
    <col min="11275" max="11275" width="15.5703125" style="338" customWidth="1"/>
    <col min="11276" max="11520" width="9.140625" style="338"/>
    <col min="11521" max="11521" width="4.85546875" style="338" customWidth="1"/>
    <col min="11522" max="11522" width="72.42578125" style="338" customWidth="1"/>
    <col min="11523" max="11523" width="13.85546875" style="338" customWidth="1"/>
    <col min="11524" max="11524" width="6.7109375" style="338" customWidth="1"/>
    <col min="11525" max="11525" width="10.7109375" style="338" customWidth="1"/>
    <col min="11526" max="11526" width="7.140625" style="338" customWidth="1"/>
    <col min="11527" max="11527" width="13.7109375" style="338" customWidth="1"/>
    <col min="11528" max="11528" width="13.85546875" style="338" customWidth="1"/>
    <col min="11529" max="11529" width="20.7109375" style="338" customWidth="1"/>
    <col min="11530" max="11530" width="9.140625" style="338"/>
    <col min="11531" max="11531" width="15.5703125" style="338" customWidth="1"/>
    <col min="11532" max="11776" width="9.140625" style="338"/>
    <col min="11777" max="11777" width="4.85546875" style="338" customWidth="1"/>
    <col min="11778" max="11778" width="72.42578125" style="338" customWidth="1"/>
    <col min="11779" max="11779" width="13.85546875" style="338" customWidth="1"/>
    <col min="11780" max="11780" width="6.7109375" style="338" customWidth="1"/>
    <col min="11781" max="11781" width="10.7109375" style="338" customWidth="1"/>
    <col min="11782" max="11782" width="7.140625" style="338" customWidth="1"/>
    <col min="11783" max="11783" width="13.7109375" style="338" customWidth="1"/>
    <col min="11784" max="11784" width="13.85546875" style="338" customWidth="1"/>
    <col min="11785" max="11785" width="20.7109375" style="338" customWidth="1"/>
    <col min="11786" max="11786" width="9.140625" style="338"/>
    <col min="11787" max="11787" width="15.5703125" style="338" customWidth="1"/>
    <col min="11788" max="12032" width="9.140625" style="338"/>
    <col min="12033" max="12033" width="4.85546875" style="338" customWidth="1"/>
    <col min="12034" max="12034" width="72.42578125" style="338" customWidth="1"/>
    <col min="12035" max="12035" width="13.85546875" style="338" customWidth="1"/>
    <col min="12036" max="12036" width="6.7109375" style="338" customWidth="1"/>
    <col min="12037" max="12037" width="10.7109375" style="338" customWidth="1"/>
    <col min="12038" max="12038" width="7.140625" style="338" customWidth="1"/>
    <col min="12039" max="12039" width="13.7109375" style="338" customWidth="1"/>
    <col min="12040" max="12040" width="13.85546875" style="338" customWidth="1"/>
    <col min="12041" max="12041" width="20.7109375" style="338" customWidth="1"/>
    <col min="12042" max="12042" width="9.140625" style="338"/>
    <col min="12043" max="12043" width="15.5703125" style="338" customWidth="1"/>
    <col min="12044" max="12288" width="9.140625" style="338"/>
    <col min="12289" max="12289" width="4.85546875" style="338" customWidth="1"/>
    <col min="12290" max="12290" width="72.42578125" style="338" customWidth="1"/>
    <col min="12291" max="12291" width="13.85546875" style="338" customWidth="1"/>
    <col min="12292" max="12292" width="6.7109375" style="338" customWidth="1"/>
    <col min="12293" max="12293" width="10.7109375" style="338" customWidth="1"/>
    <col min="12294" max="12294" width="7.140625" style="338" customWidth="1"/>
    <col min="12295" max="12295" width="13.7109375" style="338" customWidth="1"/>
    <col min="12296" max="12296" width="13.85546875" style="338" customWidth="1"/>
    <col min="12297" max="12297" width="20.7109375" style="338" customWidth="1"/>
    <col min="12298" max="12298" width="9.140625" style="338"/>
    <col min="12299" max="12299" width="15.5703125" style="338" customWidth="1"/>
    <col min="12300" max="12544" width="9.140625" style="338"/>
    <col min="12545" max="12545" width="4.85546875" style="338" customWidth="1"/>
    <col min="12546" max="12546" width="72.42578125" style="338" customWidth="1"/>
    <col min="12547" max="12547" width="13.85546875" style="338" customWidth="1"/>
    <col min="12548" max="12548" width="6.7109375" style="338" customWidth="1"/>
    <col min="12549" max="12549" width="10.7109375" style="338" customWidth="1"/>
    <col min="12550" max="12550" width="7.140625" style="338" customWidth="1"/>
    <col min="12551" max="12551" width="13.7109375" style="338" customWidth="1"/>
    <col min="12552" max="12552" width="13.85546875" style="338" customWidth="1"/>
    <col min="12553" max="12553" width="20.7109375" style="338" customWidth="1"/>
    <col min="12554" max="12554" width="9.140625" style="338"/>
    <col min="12555" max="12555" width="15.5703125" style="338" customWidth="1"/>
    <col min="12556" max="12800" width="9.140625" style="338"/>
    <col min="12801" max="12801" width="4.85546875" style="338" customWidth="1"/>
    <col min="12802" max="12802" width="72.42578125" style="338" customWidth="1"/>
    <col min="12803" max="12803" width="13.85546875" style="338" customWidth="1"/>
    <col min="12804" max="12804" width="6.7109375" style="338" customWidth="1"/>
    <col min="12805" max="12805" width="10.7109375" style="338" customWidth="1"/>
    <col min="12806" max="12806" width="7.140625" style="338" customWidth="1"/>
    <col min="12807" max="12807" width="13.7109375" style="338" customWidth="1"/>
    <col min="12808" max="12808" width="13.85546875" style="338" customWidth="1"/>
    <col min="12809" max="12809" width="20.7109375" style="338" customWidth="1"/>
    <col min="12810" max="12810" width="9.140625" style="338"/>
    <col min="12811" max="12811" width="15.5703125" style="338" customWidth="1"/>
    <col min="12812" max="13056" width="9.140625" style="338"/>
    <col min="13057" max="13057" width="4.85546875" style="338" customWidth="1"/>
    <col min="13058" max="13058" width="72.42578125" style="338" customWidth="1"/>
    <col min="13059" max="13059" width="13.85546875" style="338" customWidth="1"/>
    <col min="13060" max="13060" width="6.7109375" style="338" customWidth="1"/>
    <col min="13061" max="13061" width="10.7109375" style="338" customWidth="1"/>
    <col min="13062" max="13062" width="7.140625" style="338" customWidth="1"/>
    <col min="13063" max="13063" width="13.7109375" style="338" customWidth="1"/>
    <col min="13064" max="13064" width="13.85546875" style="338" customWidth="1"/>
    <col min="13065" max="13065" width="20.7109375" style="338" customWidth="1"/>
    <col min="13066" max="13066" width="9.140625" style="338"/>
    <col min="13067" max="13067" width="15.5703125" style="338" customWidth="1"/>
    <col min="13068" max="13312" width="9.140625" style="338"/>
    <col min="13313" max="13313" width="4.85546875" style="338" customWidth="1"/>
    <col min="13314" max="13314" width="72.42578125" style="338" customWidth="1"/>
    <col min="13315" max="13315" width="13.85546875" style="338" customWidth="1"/>
    <col min="13316" max="13316" width="6.7109375" style="338" customWidth="1"/>
    <col min="13317" max="13317" width="10.7109375" style="338" customWidth="1"/>
    <col min="13318" max="13318" width="7.140625" style="338" customWidth="1"/>
    <col min="13319" max="13319" width="13.7109375" style="338" customWidth="1"/>
    <col min="13320" max="13320" width="13.85546875" style="338" customWidth="1"/>
    <col min="13321" max="13321" width="20.7109375" style="338" customWidth="1"/>
    <col min="13322" max="13322" width="9.140625" style="338"/>
    <col min="13323" max="13323" width="15.5703125" style="338" customWidth="1"/>
    <col min="13324" max="13568" width="9.140625" style="338"/>
    <col min="13569" max="13569" width="4.85546875" style="338" customWidth="1"/>
    <col min="13570" max="13570" width="72.42578125" style="338" customWidth="1"/>
    <col min="13571" max="13571" width="13.85546875" style="338" customWidth="1"/>
    <col min="13572" max="13572" width="6.7109375" style="338" customWidth="1"/>
    <col min="13573" max="13573" width="10.7109375" style="338" customWidth="1"/>
    <col min="13574" max="13574" width="7.140625" style="338" customWidth="1"/>
    <col min="13575" max="13575" width="13.7109375" style="338" customWidth="1"/>
    <col min="13576" max="13576" width="13.85546875" style="338" customWidth="1"/>
    <col min="13577" max="13577" width="20.7109375" style="338" customWidth="1"/>
    <col min="13578" max="13578" width="9.140625" style="338"/>
    <col min="13579" max="13579" width="15.5703125" style="338" customWidth="1"/>
    <col min="13580" max="13824" width="9.140625" style="338"/>
    <col min="13825" max="13825" width="4.85546875" style="338" customWidth="1"/>
    <col min="13826" max="13826" width="72.42578125" style="338" customWidth="1"/>
    <col min="13827" max="13827" width="13.85546875" style="338" customWidth="1"/>
    <col min="13828" max="13828" width="6.7109375" style="338" customWidth="1"/>
    <col min="13829" max="13829" width="10.7109375" style="338" customWidth="1"/>
    <col min="13830" max="13830" width="7.140625" style="338" customWidth="1"/>
    <col min="13831" max="13831" width="13.7109375" style="338" customWidth="1"/>
    <col min="13832" max="13832" width="13.85546875" style="338" customWidth="1"/>
    <col min="13833" max="13833" width="20.7109375" style="338" customWidth="1"/>
    <col min="13834" max="13834" width="9.140625" style="338"/>
    <col min="13835" max="13835" width="15.5703125" style="338" customWidth="1"/>
    <col min="13836" max="14080" width="9.140625" style="338"/>
    <col min="14081" max="14081" width="4.85546875" style="338" customWidth="1"/>
    <col min="14082" max="14082" width="72.42578125" style="338" customWidth="1"/>
    <col min="14083" max="14083" width="13.85546875" style="338" customWidth="1"/>
    <col min="14084" max="14084" width="6.7109375" style="338" customWidth="1"/>
    <col min="14085" max="14085" width="10.7109375" style="338" customWidth="1"/>
    <col min="14086" max="14086" width="7.140625" style="338" customWidth="1"/>
    <col min="14087" max="14087" width="13.7109375" style="338" customWidth="1"/>
    <col min="14088" max="14088" width="13.85546875" style="338" customWidth="1"/>
    <col min="14089" max="14089" width="20.7109375" style="338" customWidth="1"/>
    <col min="14090" max="14090" width="9.140625" style="338"/>
    <col min="14091" max="14091" width="15.5703125" style="338" customWidth="1"/>
    <col min="14092" max="14336" width="9.140625" style="338"/>
    <col min="14337" max="14337" width="4.85546875" style="338" customWidth="1"/>
    <col min="14338" max="14338" width="72.42578125" style="338" customWidth="1"/>
    <col min="14339" max="14339" width="13.85546875" style="338" customWidth="1"/>
    <col min="14340" max="14340" width="6.7109375" style="338" customWidth="1"/>
    <col min="14341" max="14341" width="10.7109375" style="338" customWidth="1"/>
    <col min="14342" max="14342" width="7.140625" style="338" customWidth="1"/>
    <col min="14343" max="14343" width="13.7109375" style="338" customWidth="1"/>
    <col min="14344" max="14344" width="13.85546875" style="338" customWidth="1"/>
    <col min="14345" max="14345" width="20.7109375" style="338" customWidth="1"/>
    <col min="14346" max="14346" width="9.140625" style="338"/>
    <col min="14347" max="14347" width="15.5703125" style="338" customWidth="1"/>
    <col min="14348" max="14592" width="9.140625" style="338"/>
    <col min="14593" max="14593" width="4.85546875" style="338" customWidth="1"/>
    <col min="14594" max="14594" width="72.42578125" style="338" customWidth="1"/>
    <col min="14595" max="14595" width="13.85546875" style="338" customWidth="1"/>
    <col min="14596" max="14596" width="6.7109375" style="338" customWidth="1"/>
    <col min="14597" max="14597" width="10.7109375" style="338" customWidth="1"/>
    <col min="14598" max="14598" width="7.140625" style="338" customWidth="1"/>
    <col min="14599" max="14599" width="13.7109375" style="338" customWidth="1"/>
    <col min="14600" max="14600" width="13.85546875" style="338" customWidth="1"/>
    <col min="14601" max="14601" width="20.7109375" style="338" customWidth="1"/>
    <col min="14602" max="14602" width="9.140625" style="338"/>
    <col min="14603" max="14603" width="15.5703125" style="338" customWidth="1"/>
    <col min="14604" max="14848" width="9.140625" style="338"/>
    <col min="14849" max="14849" width="4.85546875" style="338" customWidth="1"/>
    <col min="14850" max="14850" width="72.42578125" style="338" customWidth="1"/>
    <col min="14851" max="14851" width="13.85546875" style="338" customWidth="1"/>
    <col min="14852" max="14852" width="6.7109375" style="338" customWidth="1"/>
    <col min="14853" max="14853" width="10.7109375" style="338" customWidth="1"/>
    <col min="14854" max="14854" width="7.140625" style="338" customWidth="1"/>
    <col min="14855" max="14855" width="13.7109375" style="338" customWidth="1"/>
    <col min="14856" max="14856" width="13.85546875" style="338" customWidth="1"/>
    <col min="14857" max="14857" width="20.7109375" style="338" customWidth="1"/>
    <col min="14858" max="14858" width="9.140625" style="338"/>
    <col min="14859" max="14859" width="15.5703125" style="338" customWidth="1"/>
    <col min="14860" max="15104" width="9.140625" style="338"/>
    <col min="15105" max="15105" width="4.85546875" style="338" customWidth="1"/>
    <col min="15106" max="15106" width="72.42578125" style="338" customWidth="1"/>
    <col min="15107" max="15107" width="13.85546875" style="338" customWidth="1"/>
    <col min="15108" max="15108" width="6.7109375" style="338" customWidth="1"/>
    <col min="15109" max="15109" width="10.7109375" style="338" customWidth="1"/>
    <col min="15110" max="15110" width="7.140625" style="338" customWidth="1"/>
    <col min="15111" max="15111" width="13.7109375" style="338" customWidth="1"/>
    <col min="15112" max="15112" width="13.85546875" style="338" customWidth="1"/>
    <col min="15113" max="15113" width="20.7109375" style="338" customWidth="1"/>
    <col min="15114" max="15114" width="9.140625" style="338"/>
    <col min="15115" max="15115" width="15.5703125" style="338" customWidth="1"/>
    <col min="15116" max="15360" width="9.140625" style="338"/>
    <col min="15361" max="15361" width="4.85546875" style="338" customWidth="1"/>
    <col min="15362" max="15362" width="72.42578125" style="338" customWidth="1"/>
    <col min="15363" max="15363" width="13.85546875" style="338" customWidth="1"/>
    <col min="15364" max="15364" width="6.7109375" style="338" customWidth="1"/>
    <col min="15365" max="15365" width="10.7109375" style="338" customWidth="1"/>
    <col min="15366" max="15366" width="7.140625" style="338" customWidth="1"/>
    <col min="15367" max="15367" width="13.7109375" style="338" customWidth="1"/>
    <col min="15368" max="15368" width="13.85546875" style="338" customWidth="1"/>
    <col min="15369" max="15369" width="20.7109375" style="338" customWidth="1"/>
    <col min="15370" max="15370" width="9.140625" style="338"/>
    <col min="15371" max="15371" width="15.5703125" style="338" customWidth="1"/>
    <col min="15372" max="15616" width="9.140625" style="338"/>
    <col min="15617" max="15617" width="4.85546875" style="338" customWidth="1"/>
    <col min="15618" max="15618" width="72.42578125" style="338" customWidth="1"/>
    <col min="15619" max="15619" width="13.85546875" style="338" customWidth="1"/>
    <col min="15620" max="15620" width="6.7109375" style="338" customWidth="1"/>
    <col min="15621" max="15621" width="10.7109375" style="338" customWidth="1"/>
    <col min="15622" max="15622" width="7.140625" style="338" customWidth="1"/>
    <col min="15623" max="15623" width="13.7109375" style="338" customWidth="1"/>
    <col min="15624" max="15624" width="13.85546875" style="338" customWidth="1"/>
    <col min="15625" max="15625" width="20.7109375" style="338" customWidth="1"/>
    <col min="15626" max="15626" width="9.140625" style="338"/>
    <col min="15627" max="15627" width="15.5703125" style="338" customWidth="1"/>
    <col min="15628" max="15872" width="9.140625" style="338"/>
    <col min="15873" max="15873" width="4.85546875" style="338" customWidth="1"/>
    <col min="15874" max="15874" width="72.42578125" style="338" customWidth="1"/>
    <col min="15875" max="15875" width="13.85546875" style="338" customWidth="1"/>
    <col min="15876" max="15876" width="6.7109375" style="338" customWidth="1"/>
    <col min="15877" max="15877" width="10.7109375" style="338" customWidth="1"/>
    <col min="15878" max="15878" width="7.140625" style="338" customWidth="1"/>
    <col min="15879" max="15879" width="13.7109375" style="338" customWidth="1"/>
    <col min="15880" max="15880" width="13.85546875" style="338" customWidth="1"/>
    <col min="15881" max="15881" width="20.7109375" style="338" customWidth="1"/>
    <col min="15882" max="15882" width="9.140625" style="338"/>
    <col min="15883" max="15883" width="15.5703125" style="338" customWidth="1"/>
    <col min="15884" max="16128" width="9.140625" style="338"/>
    <col min="16129" max="16129" width="4.85546875" style="338" customWidth="1"/>
    <col min="16130" max="16130" width="72.42578125" style="338" customWidth="1"/>
    <col min="16131" max="16131" width="13.85546875" style="338" customWidth="1"/>
    <col min="16132" max="16132" width="6.7109375" style="338" customWidth="1"/>
    <col min="16133" max="16133" width="10.7109375" style="338" customWidth="1"/>
    <col min="16134" max="16134" width="7.140625" style="338" customWidth="1"/>
    <col min="16135" max="16135" width="13.7109375" style="338" customWidth="1"/>
    <col min="16136" max="16136" width="13.85546875" style="338" customWidth="1"/>
    <col min="16137" max="16137" width="20.7109375" style="338" customWidth="1"/>
    <col min="16138" max="16138" width="9.140625" style="338"/>
    <col min="16139" max="16139" width="15.5703125" style="338" customWidth="1"/>
    <col min="16140" max="16384" width="9.140625" style="338"/>
  </cols>
  <sheetData>
    <row r="1" spans="1:9" ht="18">
      <c r="A1" s="335"/>
      <c r="B1" s="1060" t="s">
        <v>333</v>
      </c>
      <c r="C1" s="1060"/>
      <c r="D1" s="1060"/>
      <c r="E1" s="1060"/>
      <c r="F1" s="336"/>
      <c r="G1" s="337"/>
      <c r="H1" s="337"/>
    </row>
    <row r="2" spans="1:9" ht="9" customHeight="1">
      <c r="A2" s="339"/>
      <c r="B2" s="339"/>
      <c r="C2" s="339"/>
      <c r="D2" s="339"/>
      <c r="E2" s="339"/>
      <c r="F2" s="339"/>
      <c r="G2" s="339"/>
      <c r="H2" s="339"/>
    </row>
    <row r="3" spans="1:9" ht="36.75" customHeight="1">
      <c r="A3" s="340"/>
      <c r="B3" s="1061" t="s">
        <v>334</v>
      </c>
      <c r="C3" s="1061"/>
      <c r="D3" s="1061"/>
      <c r="E3" s="1061"/>
      <c r="F3" s="1061"/>
      <c r="G3" s="1061"/>
      <c r="H3" s="340"/>
    </row>
    <row r="4" spans="1:9" ht="12" customHeight="1">
      <c r="A4" s="341"/>
      <c r="B4" s="341"/>
      <c r="C4" s="341"/>
      <c r="D4" s="341"/>
      <c r="E4" s="341"/>
      <c r="F4" s="341"/>
      <c r="G4" s="341"/>
      <c r="H4" s="341"/>
    </row>
    <row r="5" spans="1:9" ht="15.75">
      <c r="A5" s="342"/>
      <c r="B5" s="342"/>
      <c r="C5" s="342"/>
      <c r="D5" s="342"/>
      <c r="F5" s="342"/>
      <c r="G5" s="343" t="s">
        <v>1</v>
      </c>
      <c r="H5" s="344"/>
    </row>
    <row r="6" spans="1:9" ht="9" customHeight="1">
      <c r="A6" s="342"/>
      <c r="B6" s="342"/>
      <c r="C6" s="342"/>
      <c r="D6" s="342"/>
      <c r="E6" s="342"/>
      <c r="F6" s="342"/>
      <c r="G6" s="345"/>
      <c r="H6" s="345"/>
    </row>
    <row r="7" spans="1:9" ht="46.5" customHeight="1">
      <c r="A7" s="1066" t="s">
        <v>85</v>
      </c>
      <c r="B7" s="1062" t="s">
        <v>4</v>
      </c>
      <c r="C7" s="1068" t="s">
        <v>5</v>
      </c>
      <c r="D7" s="1062" t="s">
        <v>6</v>
      </c>
      <c r="E7" s="1062" t="s">
        <v>11</v>
      </c>
      <c r="F7" s="1062" t="s">
        <v>245</v>
      </c>
      <c r="G7" s="346" t="s">
        <v>285</v>
      </c>
      <c r="H7" s="346" t="s">
        <v>325</v>
      </c>
    </row>
    <row r="8" spans="1:9">
      <c r="A8" s="1067"/>
      <c r="B8" s="1063"/>
      <c r="C8" s="1069"/>
      <c r="D8" s="1063"/>
      <c r="E8" s="1063"/>
      <c r="F8" s="1063"/>
      <c r="G8" s="347" t="s">
        <v>248</v>
      </c>
      <c r="H8" s="347" t="s">
        <v>248</v>
      </c>
    </row>
    <row r="9" spans="1:9">
      <c r="A9" s="348">
        <v>1</v>
      </c>
      <c r="B9" s="348">
        <v>2</v>
      </c>
      <c r="C9" s="348">
        <v>3</v>
      </c>
      <c r="D9" s="348">
        <v>4</v>
      </c>
      <c r="E9" s="348">
        <v>5</v>
      </c>
      <c r="F9" s="348">
        <v>6</v>
      </c>
      <c r="G9" s="348">
        <v>7</v>
      </c>
      <c r="H9" s="348">
        <v>8</v>
      </c>
    </row>
    <row r="10" spans="1:9" ht="17.25" customHeight="1">
      <c r="A10" s="349">
        <v>1</v>
      </c>
      <c r="B10" s="350" t="s">
        <v>1704</v>
      </c>
      <c r="C10" s="351">
        <v>7130310075</v>
      </c>
      <c r="D10" s="349" t="s">
        <v>30</v>
      </c>
      <c r="E10" s="352">
        <f>VLOOKUP(C10,'SOR RATE'!A:D,4,0)/1000</f>
        <v>2520.6448100000002</v>
      </c>
      <c r="F10" s="349">
        <v>1040</v>
      </c>
      <c r="G10" s="352">
        <f>E10*F10</f>
        <v>2621470.6024000002</v>
      </c>
      <c r="H10" s="352"/>
    </row>
    <row r="11" spans="1:9" ht="17.25" customHeight="1">
      <c r="A11" s="349">
        <v>2</v>
      </c>
      <c r="B11" s="350" t="s">
        <v>1705</v>
      </c>
      <c r="C11" s="351">
        <v>7130310020</v>
      </c>
      <c r="D11" s="349" t="s">
        <v>30</v>
      </c>
      <c r="E11" s="352">
        <f>VLOOKUP(C11,'SOR RATE'!A:D,4,0)/1000</f>
        <v>2754.5957799999996</v>
      </c>
      <c r="F11" s="349">
        <v>1040</v>
      </c>
      <c r="G11" s="352"/>
      <c r="H11" s="352">
        <f>E11*F11</f>
        <v>2864779.6111999997</v>
      </c>
    </row>
    <row r="12" spans="1:9" ht="31.5" customHeight="1">
      <c r="A12" s="349">
        <v>3</v>
      </c>
      <c r="B12" s="353" t="s">
        <v>335</v>
      </c>
      <c r="C12" s="351">
        <v>7130310089</v>
      </c>
      <c r="D12" s="349" t="s">
        <v>54</v>
      </c>
      <c r="E12" s="352">
        <f>VLOOKUP(C12,'SOR RATE'!A:D,4,0)</f>
        <v>73712.210000000006</v>
      </c>
      <c r="F12" s="349">
        <v>2</v>
      </c>
      <c r="G12" s="352">
        <f>E12*F12</f>
        <v>147424.42000000001</v>
      </c>
      <c r="H12" s="352"/>
      <c r="I12" s="354"/>
    </row>
    <row r="13" spans="1:9" ht="30.75" customHeight="1">
      <c r="A13" s="349">
        <v>4</v>
      </c>
      <c r="B13" s="353" t="s">
        <v>336</v>
      </c>
      <c r="C13" s="355">
        <v>7130310090</v>
      </c>
      <c r="D13" s="349" t="s">
        <v>15</v>
      </c>
      <c r="E13" s="352">
        <f>VLOOKUP(C13,'SOR RATE'!A:D,4,0)</f>
        <v>82544.740000000005</v>
      </c>
      <c r="F13" s="349">
        <v>2</v>
      </c>
      <c r="G13" s="352"/>
      <c r="H13" s="352">
        <f>E13*F13</f>
        <v>165089.48000000001</v>
      </c>
      <c r="I13" s="354"/>
    </row>
    <row r="14" spans="1:9" ht="17.25" customHeight="1">
      <c r="A14" s="349">
        <v>5</v>
      </c>
      <c r="B14" s="356" t="s">
        <v>327</v>
      </c>
      <c r="C14" s="357">
        <v>7130352037</v>
      </c>
      <c r="D14" s="349" t="s">
        <v>54</v>
      </c>
      <c r="E14" s="352">
        <f>VLOOKUP(C14,'SOR RATE'!A:D,4,0)</f>
        <v>29702.53</v>
      </c>
      <c r="F14" s="349">
        <v>2</v>
      </c>
      <c r="G14" s="352">
        <f>E14*F14</f>
        <v>59405.06</v>
      </c>
      <c r="H14" s="352"/>
      <c r="I14" s="358"/>
    </row>
    <row r="15" spans="1:9" ht="17.25" customHeight="1">
      <c r="A15" s="349">
        <v>6</v>
      </c>
      <c r="B15" s="356" t="s">
        <v>251</v>
      </c>
      <c r="C15" s="357">
        <v>7130352010</v>
      </c>
      <c r="D15" s="349" t="s">
        <v>54</v>
      </c>
      <c r="E15" s="352">
        <f>VLOOKUP(C15,'SOR RATE'!A:D,4,0)</f>
        <v>44057.82</v>
      </c>
      <c r="F15" s="349">
        <v>2</v>
      </c>
      <c r="G15" s="352"/>
      <c r="H15" s="352">
        <f t="shared" ref="H15:H23" si="0">E15*F15</f>
        <v>88115.64</v>
      </c>
      <c r="I15" s="358"/>
    </row>
    <row r="16" spans="1:9" ht="17.25" customHeight="1">
      <c r="A16" s="349">
        <v>7</v>
      </c>
      <c r="B16" s="353" t="s">
        <v>337</v>
      </c>
      <c r="C16" s="357">
        <v>7130640027</v>
      </c>
      <c r="D16" s="349" t="s">
        <v>253</v>
      </c>
      <c r="E16" s="352">
        <f>VLOOKUP(C16,'SOR RATE'!A:D,4,0)</f>
        <v>1267.25</v>
      </c>
      <c r="F16" s="349">
        <v>10</v>
      </c>
      <c r="G16" s="352">
        <f t="shared" ref="G16:G23" si="1">E16*F16</f>
        <v>12672.5</v>
      </c>
      <c r="H16" s="352">
        <f t="shared" si="0"/>
        <v>12672.5</v>
      </c>
      <c r="I16" s="358"/>
    </row>
    <row r="17" spans="1:11" ht="17.25" customHeight="1">
      <c r="A17" s="349">
        <v>8</v>
      </c>
      <c r="B17" s="353" t="s">
        <v>338</v>
      </c>
      <c r="C17" s="359">
        <v>7130870043</v>
      </c>
      <c r="D17" s="349" t="s">
        <v>18</v>
      </c>
      <c r="E17" s="352">
        <f>VLOOKUP(C17,'SOR RATE'!A:D,4,0)/1000</f>
        <v>78.508800000000008</v>
      </c>
      <c r="F17" s="349">
        <v>5</v>
      </c>
      <c r="G17" s="352">
        <f t="shared" si="1"/>
        <v>392.54400000000004</v>
      </c>
      <c r="H17" s="352">
        <f t="shared" si="0"/>
        <v>392.54400000000004</v>
      </c>
      <c r="I17" s="358"/>
    </row>
    <row r="18" spans="1:11" ht="45" customHeight="1">
      <c r="A18" s="349">
        <v>9</v>
      </c>
      <c r="B18" s="356" t="s">
        <v>257</v>
      </c>
      <c r="C18" s="357"/>
      <c r="D18" s="349" t="s">
        <v>15</v>
      </c>
      <c r="E18" s="352">
        <v>556</v>
      </c>
      <c r="F18" s="349">
        <v>20</v>
      </c>
      <c r="G18" s="352">
        <f t="shared" si="1"/>
        <v>11120</v>
      </c>
      <c r="H18" s="352">
        <f t="shared" si="0"/>
        <v>11120</v>
      </c>
      <c r="I18" s="358"/>
    </row>
    <row r="19" spans="1:11" ht="18.75" customHeight="1">
      <c r="A19" s="349">
        <v>10</v>
      </c>
      <c r="B19" s="360" t="s">
        <v>258</v>
      </c>
      <c r="C19" s="349">
        <v>7130201343</v>
      </c>
      <c r="D19" s="349" t="s">
        <v>15</v>
      </c>
      <c r="E19" s="352">
        <f>VLOOKUP(C19,'SOR RATE'!A:D,4,0)</f>
        <v>34.5</v>
      </c>
      <c r="F19" s="349">
        <v>4000</v>
      </c>
      <c r="G19" s="352">
        <f t="shared" si="1"/>
        <v>138000</v>
      </c>
      <c r="H19" s="352">
        <f t="shared" si="0"/>
        <v>138000</v>
      </c>
      <c r="I19" s="358"/>
    </row>
    <row r="20" spans="1:11" ht="32.25" customHeight="1">
      <c r="A20" s="349">
        <v>11</v>
      </c>
      <c r="B20" s="361" t="s">
        <v>339</v>
      </c>
      <c r="C20" s="349">
        <v>7132498006</v>
      </c>
      <c r="D20" s="349" t="s">
        <v>67</v>
      </c>
      <c r="E20" s="352">
        <f>VLOOKUP(C20,'SOR RATE'!A:D,4,0)</f>
        <v>905.36</v>
      </c>
      <c r="F20" s="349">
        <v>150</v>
      </c>
      <c r="G20" s="352">
        <f t="shared" si="1"/>
        <v>135804</v>
      </c>
      <c r="H20" s="352">
        <f t="shared" si="0"/>
        <v>135804</v>
      </c>
      <c r="I20" s="358"/>
    </row>
    <row r="21" spans="1:11" ht="17.25" customHeight="1">
      <c r="A21" s="349">
        <v>12</v>
      </c>
      <c r="B21" s="360" t="s">
        <v>1703</v>
      </c>
      <c r="C21" s="362">
        <v>7130840021</v>
      </c>
      <c r="D21" s="363" t="s">
        <v>100</v>
      </c>
      <c r="E21" s="352">
        <f>VLOOKUP(C21,'SOR RATE'!A:D,4,0)</f>
        <v>4094.6</v>
      </c>
      <c r="F21" s="349">
        <v>6</v>
      </c>
      <c r="G21" s="352">
        <f t="shared" si="1"/>
        <v>24567.599999999999</v>
      </c>
      <c r="H21" s="352">
        <f t="shared" si="0"/>
        <v>24567.599999999999</v>
      </c>
      <c r="I21" s="358"/>
    </row>
    <row r="22" spans="1:11" ht="18" customHeight="1">
      <c r="A22" s="349">
        <v>13</v>
      </c>
      <c r="B22" s="360" t="s">
        <v>261</v>
      </c>
      <c r="C22" s="362">
        <v>7130830060</v>
      </c>
      <c r="D22" s="363" t="s">
        <v>30</v>
      </c>
      <c r="E22" s="352">
        <f>VLOOKUP(C22,'SOR RATE'!A:D,4,0)/1000</f>
        <v>67.059229999999999</v>
      </c>
      <c r="F22" s="349">
        <v>18</v>
      </c>
      <c r="G22" s="352">
        <f t="shared" si="1"/>
        <v>1207.0661399999999</v>
      </c>
      <c r="H22" s="352">
        <f t="shared" si="0"/>
        <v>1207.0661399999999</v>
      </c>
      <c r="I22" s="358"/>
    </row>
    <row r="23" spans="1:11" ht="17.25" customHeight="1">
      <c r="A23" s="349">
        <v>14</v>
      </c>
      <c r="B23" s="360" t="s">
        <v>340</v>
      </c>
      <c r="C23" s="362">
        <v>7130830585</v>
      </c>
      <c r="D23" s="363" t="s">
        <v>96</v>
      </c>
      <c r="E23" s="352">
        <f>VLOOKUP(C23,'SOR RATE'!A:D,4,0)</f>
        <v>326.89999999999998</v>
      </c>
      <c r="F23" s="349">
        <v>6</v>
      </c>
      <c r="G23" s="352">
        <f t="shared" si="1"/>
        <v>1961.3999999999999</v>
      </c>
      <c r="H23" s="352">
        <f t="shared" si="0"/>
        <v>1961.3999999999999</v>
      </c>
      <c r="I23" s="358"/>
    </row>
    <row r="24" spans="1:11" ht="17.25" customHeight="1">
      <c r="A24" s="349">
        <v>15</v>
      </c>
      <c r="B24" s="212" t="s">
        <v>264</v>
      </c>
      <c r="C24" s="181">
        <v>7130830603</v>
      </c>
      <c r="D24" s="227" t="s">
        <v>96</v>
      </c>
      <c r="E24" s="352">
        <f>VLOOKUP(C24,'SOR RATE'!A:D,4,0)</f>
        <v>394.69</v>
      </c>
      <c r="F24" s="349">
        <v>4</v>
      </c>
      <c r="G24" s="352">
        <f>F24*E24</f>
        <v>1578.76</v>
      </c>
      <c r="H24" s="352">
        <f>F24*E24</f>
        <v>1578.76</v>
      </c>
      <c r="I24" s="358"/>
    </row>
    <row r="25" spans="1:11" ht="31.5" customHeight="1">
      <c r="A25" s="349">
        <v>16</v>
      </c>
      <c r="B25" s="356" t="s">
        <v>341</v>
      </c>
      <c r="C25" s="349">
        <v>7130642039</v>
      </c>
      <c r="D25" s="349" t="s">
        <v>15</v>
      </c>
      <c r="E25" s="352">
        <f>VLOOKUP(C25,'SOR RATE'!A:D,4,0)</f>
        <v>997.07</v>
      </c>
      <c r="F25" s="349">
        <v>10</v>
      </c>
      <c r="G25" s="352">
        <f>E25*F25</f>
        <v>9970.7000000000007</v>
      </c>
      <c r="H25" s="352">
        <f>E25*F25</f>
        <v>9970.7000000000007</v>
      </c>
    </row>
    <row r="26" spans="1:11" ht="30" customHeight="1">
      <c r="A26" s="349">
        <v>17</v>
      </c>
      <c r="B26" s="356" t="s">
        <v>342</v>
      </c>
      <c r="C26" s="364" t="s">
        <v>343</v>
      </c>
      <c r="D26" s="349" t="s">
        <v>18</v>
      </c>
      <c r="E26" s="352"/>
      <c r="F26" s="349">
        <v>3</v>
      </c>
      <c r="G26" s="352">
        <f>E26*F26</f>
        <v>0</v>
      </c>
      <c r="H26" s="352">
        <f>E26*F26</f>
        <v>0</v>
      </c>
      <c r="I26" s="354"/>
    </row>
    <row r="27" spans="1:11" ht="18.75" customHeight="1">
      <c r="A27" s="349">
        <v>18</v>
      </c>
      <c r="B27" s="356" t="s">
        <v>344</v>
      </c>
      <c r="C27" s="349">
        <v>7132498054</v>
      </c>
      <c r="D27" s="349" t="s">
        <v>15</v>
      </c>
      <c r="E27" s="352">
        <f>VLOOKUP(C27,'SOR RATE'!A:D,4,0)</f>
        <v>5.93</v>
      </c>
      <c r="F27" s="349">
        <v>4400</v>
      </c>
      <c r="G27" s="352">
        <f>E27*F27</f>
        <v>26092</v>
      </c>
      <c r="H27" s="352">
        <f>E27*F27</f>
        <v>26092</v>
      </c>
    </row>
    <row r="28" spans="1:11" ht="59.25" customHeight="1">
      <c r="A28" s="364">
        <v>19</v>
      </c>
      <c r="B28" s="353" t="s">
        <v>345</v>
      </c>
      <c r="C28" s="365"/>
      <c r="D28" s="364" t="s">
        <v>269</v>
      </c>
      <c r="E28" s="366" t="s">
        <v>269</v>
      </c>
      <c r="F28" s="364" t="s">
        <v>269</v>
      </c>
      <c r="G28" s="366">
        <v>25000</v>
      </c>
      <c r="H28" s="366">
        <v>25000</v>
      </c>
      <c r="J28" s="603">
        <v>3.6999999999999998E-2</v>
      </c>
    </row>
    <row r="29" spans="1:11" ht="18" customHeight="1">
      <c r="A29" s="346">
        <v>20</v>
      </c>
      <c r="B29" s="234" t="s">
        <v>62</v>
      </c>
      <c r="C29" s="367"/>
      <c r="D29" s="368"/>
      <c r="E29" s="369"/>
      <c r="F29" s="369"/>
      <c r="G29" s="370">
        <f>SUM(G10:G28)</f>
        <v>3216666.6525400002</v>
      </c>
      <c r="H29" s="370">
        <f>SUM(H10:H28)</f>
        <v>3506351.3013399998</v>
      </c>
      <c r="I29" s="18"/>
    </row>
    <row r="30" spans="1:11" ht="18" customHeight="1">
      <c r="A30" s="346">
        <v>21</v>
      </c>
      <c r="B30" s="234" t="s">
        <v>63</v>
      </c>
      <c r="C30" s="367"/>
      <c r="D30" s="371"/>
      <c r="E30" s="369"/>
      <c r="F30" s="372"/>
      <c r="G30" s="370">
        <f>G29/1.18</f>
        <v>2725988.6885932204</v>
      </c>
      <c r="H30" s="370">
        <f>H29/1.18</f>
        <v>2971484.153677966</v>
      </c>
      <c r="I30" s="30"/>
    </row>
    <row r="31" spans="1:11" ht="18" customHeight="1">
      <c r="A31" s="349">
        <v>22</v>
      </c>
      <c r="B31" s="241" t="s">
        <v>1825</v>
      </c>
      <c r="C31" s="373"/>
      <c r="D31" s="374"/>
      <c r="E31" s="363">
        <v>7.4999999999999997E-2</v>
      </c>
      <c r="F31" s="375"/>
      <c r="G31" s="247">
        <f>G30*E31</f>
        <v>204449.15164449153</v>
      </c>
      <c r="H31" s="247">
        <f>H30*E31</f>
        <v>222861.31152584744</v>
      </c>
      <c r="I31" s="851" t="s">
        <v>68</v>
      </c>
      <c r="K31" s="232"/>
    </row>
    <row r="32" spans="1:11" ht="18" customHeight="1">
      <c r="A32" s="349">
        <v>23</v>
      </c>
      <c r="B32" s="356" t="s">
        <v>270</v>
      </c>
      <c r="C32" s="376"/>
      <c r="D32" s="349" t="s">
        <v>15</v>
      </c>
      <c r="E32" s="247">
        <f>3150*1.037</f>
        <v>3266.5499999999997</v>
      </c>
      <c r="F32" s="363">
        <v>10</v>
      </c>
      <c r="G32" s="352">
        <f>E32*F32</f>
        <v>32665.499999999996</v>
      </c>
      <c r="H32" s="352">
        <f>E32*F32</f>
        <v>32665.499999999996</v>
      </c>
      <c r="K32" s="232"/>
    </row>
    <row r="33" spans="1:11" ht="18" customHeight="1">
      <c r="A33" s="349">
        <v>24</v>
      </c>
      <c r="B33" s="225" t="s">
        <v>346</v>
      </c>
      <c r="C33" s="356"/>
      <c r="D33" s="363"/>
      <c r="E33" s="352"/>
      <c r="F33" s="349"/>
      <c r="G33" s="377">
        <v>940782</v>
      </c>
      <c r="H33" s="377">
        <v>1042999</v>
      </c>
    </row>
    <row r="34" spans="1:11" ht="18" customHeight="1">
      <c r="A34" s="349">
        <v>25</v>
      </c>
      <c r="B34" s="212" t="s">
        <v>1836</v>
      </c>
      <c r="C34" s="356"/>
      <c r="D34" s="363"/>
      <c r="E34" s="352">
        <v>0.15</v>
      </c>
      <c r="F34" s="349"/>
      <c r="G34" s="377">
        <f>(G30+G32+G33)*0.15</f>
        <v>554915.42828898306</v>
      </c>
      <c r="H34" s="377">
        <f>(H30+H32+H33)*0.15</f>
        <v>607072.29805169487</v>
      </c>
    </row>
    <row r="35" spans="1:11" ht="19.5" customHeight="1">
      <c r="A35" s="349">
        <v>26</v>
      </c>
      <c r="B35" s="225" t="s">
        <v>1816</v>
      </c>
      <c r="C35" s="378"/>
      <c r="D35" s="378"/>
      <c r="E35" s="349"/>
      <c r="F35" s="379"/>
      <c r="G35" s="245"/>
      <c r="H35" s="245"/>
      <c r="I35" s="851" t="s">
        <v>68</v>
      </c>
      <c r="K35" s="188"/>
    </row>
    <row r="36" spans="1:11" s="3" customFormat="1" ht="19.5" customHeight="1">
      <c r="A36" s="286" t="s">
        <v>69</v>
      </c>
      <c r="B36" s="285" t="s">
        <v>70</v>
      </c>
      <c r="C36" s="614"/>
      <c r="D36" s="615"/>
      <c r="E36" s="289">
        <v>0.02</v>
      </c>
      <c r="F36" s="289"/>
      <c r="G36" s="616">
        <f>G30*E36</f>
        <v>54519.773771864413</v>
      </c>
      <c r="H36" s="616">
        <f>H30*E36</f>
        <v>59429.683073559318</v>
      </c>
      <c r="I36" s="851" t="s">
        <v>1815</v>
      </c>
    </row>
    <row r="37" spans="1:11" s="3" customFormat="1" ht="19.5" customHeight="1">
      <c r="A37" s="286" t="s">
        <v>71</v>
      </c>
      <c r="B37" s="285" t="s">
        <v>1706</v>
      </c>
      <c r="C37" s="286"/>
      <c r="D37" s="287"/>
      <c r="E37" s="292">
        <v>0.03</v>
      </c>
      <c r="F37" s="292"/>
      <c r="G37" s="616">
        <f>G30*E37</f>
        <v>81779.660657796616</v>
      </c>
      <c r="H37" s="616">
        <f>H30*E37</f>
        <v>89144.52461033898</v>
      </c>
      <c r="I37" s="851" t="s">
        <v>1815</v>
      </c>
    </row>
    <row r="38" spans="1:11" s="3" customFormat="1" ht="19.5" customHeight="1">
      <c r="A38" s="286" t="s">
        <v>72</v>
      </c>
      <c r="B38" s="285" t="s">
        <v>73</v>
      </c>
      <c r="C38" s="286"/>
      <c r="D38" s="287"/>
      <c r="E38" s="292">
        <v>0.04</v>
      </c>
      <c r="F38" s="292"/>
      <c r="G38" s="616">
        <f>G30*E38</f>
        <v>109039.54754372883</v>
      </c>
      <c r="H38" s="616">
        <f>H30*E38</f>
        <v>118859.36614711864</v>
      </c>
      <c r="I38" s="851" t="s">
        <v>1815</v>
      </c>
    </row>
    <row r="39" spans="1:11" ht="32.25" customHeight="1">
      <c r="A39" s="349">
        <v>27</v>
      </c>
      <c r="B39" s="285" t="s">
        <v>1834</v>
      </c>
      <c r="C39" s="378"/>
      <c r="D39" s="378"/>
      <c r="E39" s="379"/>
      <c r="F39" s="379"/>
      <c r="G39" s="245">
        <f>(G30+G31+G32+G33+G36)*0.125</f>
        <v>494800.63925119705</v>
      </c>
      <c r="H39" s="245">
        <f>(H30+H31+H32+H33+H36)*0.125</f>
        <v>541179.95603467163</v>
      </c>
      <c r="I39" s="851" t="s">
        <v>68</v>
      </c>
      <c r="K39" s="188"/>
    </row>
    <row r="40" spans="1:11" ht="26.25" customHeight="1">
      <c r="A40" s="346">
        <v>28</v>
      </c>
      <c r="B40" s="254" t="s">
        <v>1878</v>
      </c>
      <c r="C40" s="378"/>
      <c r="D40" s="378"/>
      <c r="E40" s="379"/>
      <c r="F40" s="379"/>
      <c r="G40" s="377">
        <f>G30+G31+G32+G33+G34+G36+G39</f>
        <v>5008121.1815497559</v>
      </c>
      <c r="H40" s="377">
        <f>H30+H31+H32+H33+G34+H36+H39</f>
        <v>5425535.0326010277</v>
      </c>
      <c r="I40" s="851" t="s">
        <v>68</v>
      </c>
      <c r="K40" s="380"/>
    </row>
    <row r="41" spans="1:11" ht="20.25" customHeight="1">
      <c r="A41" s="349">
        <v>29</v>
      </c>
      <c r="B41" s="241" t="s">
        <v>1858</v>
      </c>
      <c r="C41" s="378"/>
      <c r="D41" s="378"/>
      <c r="E41" s="349">
        <v>0.09</v>
      </c>
      <c r="F41" s="379"/>
      <c r="G41" s="247">
        <f>G40*E41</f>
        <v>450730.90633947804</v>
      </c>
      <c r="H41" s="247">
        <f>H40*E41</f>
        <v>488298.1529340925</v>
      </c>
      <c r="K41" s="380"/>
    </row>
    <row r="42" spans="1:11" ht="18" customHeight="1">
      <c r="A42" s="349">
        <v>30</v>
      </c>
      <c r="B42" s="241" t="s">
        <v>1859</v>
      </c>
      <c r="C42" s="378"/>
      <c r="D42" s="378"/>
      <c r="E42" s="349">
        <v>0.09</v>
      </c>
      <c r="F42" s="379"/>
      <c r="G42" s="247">
        <f>G40*E42</f>
        <v>450730.90633947804</v>
      </c>
      <c r="H42" s="247">
        <f>H40*E42</f>
        <v>488298.1529340925</v>
      </c>
      <c r="J42" s="381"/>
      <c r="K42" s="380"/>
    </row>
    <row r="43" spans="1:11" ht="53.25" customHeight="1">
      <c r="A43" s="349">
        <v>31</v>
      </c>
      <c r="B43" s="356" t="s">
        <v>1835</v>
      </c>
      <c r="C43" s="382"/>
      <c r="D43" s="349" t="s">
        <v>269</v>
      </c>
      <c r="E43" s="349"/>
      <c r="F43" s="349"/>
      <c r="G43" s="915">
        <v>200000</v>
      </c>
      <c r="H43" s="915">
        <v>200000</v>
      </c>
    </row>
    <row r="44" spans="1:11" ht="18" customHeight="1">
      <c r="A44" s="349">
        <v>32</v>
      </c>
      <c r="B44" s="241" t="s">
        <v>1879</v>
      </c>
      <c r="C44" s="378"/>
      <c r="D44" s="378"/>
      <c r="E44" s="379"/>
      <c r="F44" s="379"/>
      <c r="G44" s="247">
        <f>G40+G41+G42+G43</f>
        <v>6109582.9942287114</v>
      </c>
      <c r="H44" s="247">
        <f>H40+H41+H42+H43</f>
        <v>6602131.3384692119</v>
      </c>
    </row>
    <row r="45" spans="1:11" ht="18" customHeight="1">
      <c r="A45" s="346">
        <v>33</v>
      </c>
      <c r="B45" s="254" t="s">
        <v>79</v>
      </c>
      <c r="C45" s="378"/>
      <c r="D45" s="378"/>
      <c r="E45" s="379"/>
      <c r="F45" s="379"/>
      <c r="G45" s="377">
        <f>ROUND(G44,0)</f>
        <v>6109583</v>
      </c>
      <c r="H45" s="377">
        <f>ROUND(H44,0)</f>
        <v>6602131</v>
      </c>
    </row>
    <row r="46" spans="1:11">
      <c r="A46" s="972" t="s">
        <v>80</v>
      </c>
      <c r="B46" s="972"/>
      <c r="C46" s="383"/>
      <c r="D46" s="383"/>
      <c r="E46" s="383"/>
      <c r="F46" s="383"/>
      <c r="G46" s="383"/>
      <c r="H46" s="383"/>
    </row>
    <row r="47" spans="1:11" ht="17.25" customHeight="1">
      <c r="A47" s="384" t="s">
        <v>347</v>
      </c>
      <c r="B47" s="1064" t="s">
        <v>348</v>
      </c>
      <c r="C47" s="1064"/>
      <c r="D47" s="385"/>
      <c r="E47" s="385"/>
      <c r="F47" s="385"/>
      <c r="G47" s="385"/>
      <c r="H47" s="385"/>
    </row>
    <row r="48" spans="1:11" ht="57" customHeight="1">
      <c r="A48" s="386" t="s">
        <v>349</v>
      </c>
      <c r="B48" s="1064" t="s">
        <v>350</v>
      </c>
      <c r="C48" s="1064"/>
      <c r="D48" s="385"/>
      <c r="E48" s="385"/>
      <c r="F48" s="385"/>
      <c r="G48" s="387"/>
      <c r="H48" s="387"/>
    </row>
    <row r="49" spans="1:8">
      <c r="A49" s="384" t="s">
        <v>351</v>
      </c>
      <c r="B49" s="1065" t="s">
        <v>352</v>
      </c>
      <c r="C49" s="1065"/>
      <c r="D49" s="640"/>
      <c r="E49" s="640"/>
      <c r="F49" s="640"/>
      <c r="G49" s="388"/>
      <c r="H49" s="388"/>
    </row>
    <row r="50" spans="1:8" ht="19.5" customHeight="1">
      <c r="A50" s="384" t="s">
        <v>353</v>
      </c>
      <c r="B50" s="1070" t="s">
        <v>354</v>
      </c>
      <c r="C50" s="1070"/>
      <c r="D50" s="640"/>
      <c r="E50" s="640"/>
      <c r="F50" s="640"/>
      <c r="G50" s="640"/>
      <c r="H50" s="640"/>
    </row>
    <row r="51" spans="1:8" ht="29.25" customHeight="1">
      <c r="A51" s="916">
        <v>1</v>
      </c>
      <c r="B51" s="973" t="s">
        <v>81</v>
      </c>
      <c r="C51" s="973"/>
      <c r="D51" s="973"/>
      <c r="E51" s="973"/>
      <c r="F51" s="973"/>
      <c r="G51" s="973"/>
      <c r="H51" s="973"/>
    </row>
    <row r="52" spans="1:8">
      <c r="A52" s="642">
        <v>2</v>
      </c>
      <c r="B52" s="966" t="s">
        <v>82</v>
      </c>
      <c r="C52" s="966"/>
      <c r="D52" s="966"/>
      <c r="E52" s="966"/>
      <c r="F52" s="966"/>
      <c r="G52" s="966"/>
      <c r="H52" s="966"/>
    </row>
    <row r="53" spans="1:8">
      <c r="A53" s="642">
        <v>3</v>
      </c>
      <c r="B53" s="966" t="s">
        <v>83</v>
      </c>
      <c r="C53" s="966"/>
      <c r="D53" s="966"/>
      <c r="E53" s="966"/>
      <c r="F53" s="966"/>
      <c r="G53" s="966"/>
      <c r="H53" s="966"/>
    </row>
    <row r="54" spans="1:8" ht="15" customHeight="1">
      <c r="A54" s="918">
        <v>4</v>
      </c>
      <c r="B54" s="966" t="s">
        <v>1927</v>
      </c>
      <c r="C54" s="966"/>
      <c r="D54" s="966"/>
      <c r="E54" s="966"/>
      <c r="F54" s="966"/>
      <c r="G54" s="966"/>
      <c r="H54" s="966"/>
    </row>
  </sheetData>
  <mergeCells count="17">
    <mergeCell ref="B50:C50"/>
    <mergeCell ref="B54:H54"/>
    <mergeCell ref="B53:H53"/>
    <mergeCell ref="B1:E1"/>
    <mergeCell ref="B3:G3"/>
    <mergeCell ref="F7:F8"/>
    <mergeCell ref="B51:H51"/>
    <mergeCell ref="B52:H52"/>
    <mergeCell ref="A46:B46"/>
    <mergeCell ref="B47:C47"/>
    <mergeCell ref="B48:C48"/>
    <mergeCell ref="B49:C49"/>
    <mergeCell ref="A7:A8"/>
    <mergeCell ref="B7:B8"/>
    <mergeCell ref="C7:C8"/>
    <mergeCell ref="D7:D8"/>
    <mergeCell ref="E7:E8"/>
  </mergeCells>
  <conditionalFormatting sqref="B29">
    <cfRule type="cellIs" dxfId="1" priority="2" stopIfTrue="1" operator="equal">
      <formula>"?"</formula>
    </cfRule>
  </conditionalFormatting>
  <conditionalFormatting sqref="B30">
    <cfRule type="cellIs" dxfId="0" priority="1" stopIfTrue="1" operator="equal">
      <formula>"?"</formula>
    </cfRule>
  </conditionalFormatting>
  <pageMargins left="0.11811023622047245" right="0.11811023622047245" top="0.15748031496062992" bottom="0.15748031496062992" header="0.31496062992125984" footer="0.31496062992125984"/>
  <pageSetup paperSize="9" scale="80"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COMPARATIVE</vt:lpstr>
      <vt:lpstr>SOR RATE</vt:lpstr>
      <vt:lpstr>A-1</vt:lpstr>
      <vt:lpstr>A-2 (A)</vt:lpstr>
      <vt:lpstr>A-2 (B)</vt:lpstr>
      <vt:lpstr>A-3</vt:lpstr>
      <vt:lpstr>A-3 (A)</vt:lpstr>
      <vt:lpstr>A-3 (B)</vt:lpstr>
      <vt:lpstr>A-4</vt:lpstr>
      <vt:lpstr>A-5</vt:lpstr>
      <vt:lpstr>A-6</vt:lpstr>
      <vt:lpstr>A-7</vt:lpstr>
      <vt:lpstr>A-8</vt:lpstr>
      <vt:lpstr>A-9</vt:lpstr>
      <vt:lpstr>A-10</vt:lpstr>
      <vt:lpstr>A-11</vt:lpstr>
      <vt:lpstr>'A-1'!Print_Titles</vt:lpstr>
      <vt:lpstr>COMPARATIVE!Print_Titles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2024-05-09T07:31:55Z</dcterms:modified>
</cp:coreProperties>
</file>